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02_Aston\配布用書類\01_CS-21関連\01_会員DL用資料\06_積算関連資料\02_塗布工法単価関連書類\05_都道府県別_施工単価_試算例\"/>
    </mc:Choice>
  </mc:AlternateContent>
  <xr:revisionPtr revIDLastSave="0" documentId="13_ncr:1_{630D8153-29DD-49A5-B921-E7734D079C72}" xr6:coauthVersionLast="47" xr6:coauthVersionMax="47" xr10:uidLastSave="{00000000-0000-0000-0000-000000000000}"/>
  <bookViews>
    <workbookView xWindow="-120" yWindow="-120" windowWidth="29040" windowHeight="15990" xr2:uid="{00000000-000D-0000-FFFF-FFFF00000000}"/>
  </bookViews>
  <sheets>
    <sheet name="0_資料説明" sheetId="7" r:id="rId1"/>
    <sheet name="1_設計労務単価" sheetId="10" r:id="rId2"/>
    <sheet name="2_試算結果まとめ" sheetId="13" r:id="rId3"/>
    <sheet name="3_CS1_試算結果" sheetId="17" r:id="rId4"/>
    <sheet name="4_CS2_試算結果" sheetId="18" r:id="rId5"/>
    <sheet name="5_ネオ_試算結果" sheetId="15" r:id="rId6"/>
    <sheet name="6_ビルダー_試算結果" sheetId="16" r:id="rId7"/>
  </sheets>
  <definedNames>
    <definedName name="Back" localSheetId="3">#REF!,#REF!,#REF!,#REF!,#REF!,#REF!,#REF!,#REF!,#REF!,#REF!,#REF!,#REF!</definedName>
    <definedName name="Back" localSheetId="4">#REF!,#REF!,#REF!,#REF!,#REF!,#REF!,#REF!,#REF!,#REF!,#REF!,#REF!,#REF!</definedName>
    <definedName name="Back">#REF!,#REF!,#REF!,#REF!,#REF!,#REF!,#REF!,#REF!,#REF!,#REF!,#REF!,#REF!</definedName>
    <definedName name="back1" localSheetId="3">#REF!,#REF!,#REF!,#REF!,#REF!,#REF!,#REF!,#REF!,#REF!,#REF!,#REF!,#REF!</definedName>
    <definedName name="back1" localSheetId="4">#REF!,#REF!,#REF!,#REF!,#REF!,#REF!,#REF!,#REF!,#REF!,#REF!,#REF!,#REF!</definedName>
    <definedName name="back1">#REF!,#REF!,#REF!,#REF!,#REF!,#REF!,#REF!,#REF!,#REF!,#REF!,#REF!,#REF!</definedName>
    <definedName name="_xlnm.Print_Area" localSheetId="0">'0_資料説明'!$A$1:$AM$77</definedName>
    <definedName name="あ" localSheetId="3">#REF!,#REF!,#REF!,#REF!,#REF!,#REF!,#REF!,#REF!,#REF!,#REF!,#REF!,#REF!</definedName>
    <definedName name="あ" localSheetId="4">#REF!,#REF!,#REF!,#REF!,#REF!,#REF!,#REF!,#REF!,#REF!,#REF!,#REF!,#REF!</definedName>
    <definedName name="あ">#REF!,#REF!,#REF!,#REF!,#REF!,#REF!,#REF!,#REF!,#REF!,#REF!,#REF!,#REF!</definedName>
  </definedNames>
  <calcPr calcId="191029"/>
</workbook>
</file>

<file path=xl/calcChain.xml><?xml version="1.0" encoding="utf-8"?>
<calcChain xmlns="http://schemas.openxmlformats.org/spreadsheetml/2006/main">
  <c r="F56" i="13" l="1"/>
  <c r="E56" i="13"/>
  <c r="D56" i="13"/>
  <c r="C56" i="13"/>
  <c r="E26" i="16"/>
  <c r="E26" i="18"/>
  <c r="E26" i="17"/>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8" i="16"/>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8" i="15"/>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8" i="18"/>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8" i="17"/>
  <c r="E9" i="18" l="1"/>
  <c r="E10" i="16" l="1"/>
  <c r="E10" i="18"/>
  <c r="E10" i="17"/>
  <c r="D7" i="15" l="1"/>
  <c r="E7" i="15" l="1"/>
  <c r="F7" i="15" s="1"/>
  <c r="E8" i="15" l="1"/>
  <c r="E53" i="16"/>
  <c r="E25" i="16"/>
  <c r="E9" i="16"/>
  <c r="E11" i="16"/>
  <c r="E12" i="16"/>
  <c r="E13" i="16"/>
  <c r="E14" i="16"/>
  <c r="E15" i="16"/>
  <c r="E16" i="16"/>
  <c r="E17" i="16"/>
  <c r="E18" i="16"/>
  <c r="E19" i="16"/>
  <c r="E20" i="16"/>
  <c r="E21" i="16"/>
  <c r="E22" i="16"/>
  <c r="E23" i="16"/>
  <c r="E24"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4" i="16"/>
  <c r="E8" i="16"/>
  <c r="E53" i="18"/>
  <c r="E25" i="18"/>
  <c r="E53" i="17"/>
  <c r="E25" i="17"/>
  <c r="E9" i="17"/>
  <c r="D9" i="17"/>
  <c r="D10" i="17"/>
  <c r="D11" i="17"/>
  <c r="E11" i="17"/>
  <c r="D12" i="17"/>
  <c r="E12" i="17"/>
  <c r="D13" i="17"/>
  <c r="E13" i="17"/>
  <c r="D14" i="17"/>
  <c r="E14" i="17"/>
  <c r="D15" i="17"/>
  <c r="E15" i="17"/>
  <c r="D16" i="17"/>
  <c r="E16" i="17"/>
  <c r="D17" i="17"/>
  <c r="E17" i="17"/>
  <c r="D18" i="17"/>
  <c r="E18" i="17"/>
  <c r="D19" i="17"/>
  <c r="E19" i="17"/>
  <c r="D20" i="17"/>
  <c r="E20" i="17"/>
  <c r="D21" i="17"/>
  <c r="E21" i="17"/>
  <c r="D22" i="17"/>
  <c r="E22" i="17"/>
  <c r="D23" i="17"/>
  <c r="E23" i="17"/>
  <c r="D24" i="17"/>
  <c r="E24" i="17"/>
  <c r="D25" i="17"/>
  <c r="D26" i="17"/>
  <c r="D27" i="17"/>
  <c r="E27" i="17"/>
  <c r="D28" i="17"/>
  <c r="E28" i="17"/>
  <c r="D29" i="17"/>
  <c r="E29" i="17"/>
  <c r="D30" i="17"/>
  <c r="E30" i="17"/>
  <c r="D31" i="17"/>
  <c r="E31" i="17"/>
  <c r="D32" i="17"/>
  <c r="E32" i="17"/>
  <c r="D33" i="17"/>
  <c r="E33" i="17"/>
  <c r="D34" i="17"/>
  <c r="E34" i="17"/>
  <c r="D35" i="17"/>
  <c r="E35" i="17"/>
  <c r="D36" i="17"/>
  <c r="E36" i="17"/>
  <c r="D37" i="17"/>
  <c r="E37" i="17"/>
  <c r="D38" i="17"/>
  <c r="E38" i="17"/>
  <c r="D39" i="17"/>
  <c r="E39" i="17"/>
  <c r="D40" i="17"/>
  <c r="E40" i="17"/>
  <c r="D41" i="17"/>
  <c r="E41" i="17"/>
  <c r="D42" i="17"/>
  <c r="E42" i="17"/>
  <c r="D43" i="17"/>
  <c r="E43" i="17"/>
  <c r="D44" i="17"/>
  <c r="E44" i="17"/>
  <c r="D45" i="17"/>
  <c r="E45" i="17"/>
  <c r="D46" i="17"/>
  <c r="E46" i="17"/>
  <c r="D47" i="17"/>
  <c r="E47" i="17"/>
  <c r="D48" i="17"/>
  <c r="E48" i="17"/>
  <c r="D49" i="17"/>
  <c r="E49" i="17"/>
  <c r="D50" i="17"/>
  <c r="E50" i="17"/>
  <c r="D51" i="17"/>
  <c r="E51" i="17"/>
  <c r="D52" i="17"/>
  <c r="E52" i="17"/>
  <c r="D53" i="17"/>
  <c r="D54" i="17"/>
  <c r="E54" i="17"/>
  <c r="E8" i="17"/>
  <c r="D8" i="17"/>
  <c r="E7" i="17"/>
  <c r="D7" i="17"/>
  <c r="D9" i="18"/>
  <c r="D10" i="18"/>
  <c r="F10" i="18" s="1"/>
  <c r="D11" i="18"/>
  <c r="F11" i="18" s="1"/>
  <c r="E11" i="18"/>
  <c r="D12" i="18"/>
  <c r="E12" i="18"/>
  <c r="D13" i="18"/>
  <c r="E13" i="18"/>
  <c r="D14" i="18"/>
  <c r="E14" i="18"/>
  <c r="D15" i="18"/>
  <c r="E15" i="18"/>
  <c r="D16" i="18"/>
  <c r="E16" i="18"/>
  <c r="D17" i="18"/>
  <c r="E17" i="18"/>
  <c r="D18" i="18"/>
  <c r="E18" i="18"/>
  <c r="D19" i="18"/>
  <c r="E19" i="18"/>
  <c r="D20" i="18"/>
  <c r="E20" i="18"/>
  <c r="D21" i="18"/>
  <c r="E21" i="18"/>
  <c r="D22" i="18"/>
  <c r="E22" i="18"/>
  <c r="D23" i="18"/>
  <c r="E23" i="18"/>
  <c r="D24" i="18"/>
  <c r="E24" i="18"/>
  <c r="D25" i="18"/>
  <c r="D26" i="18"/>
  <c r="D27" i="18"/>
  <c r="E27" i="18"/>
  <c r="D28" i="18"/>
  <c r="E28" i="18"/>
  <c r="D29" i="18"/>
  <c r="E29" i="18"/>
  <c r="D30" i="18"/>
  <c r="E30" i="18"/>
  <c r="D31" i="18"/>
  <c r="E31" i="18"/>
  <c r="D32" i="18"/>
  <c r="E32" i="18"/>
  <c r="D33" i="18"/>
  <c r="E33" i="18"/>
  <c r="D34" i="18"/>
  <c r="E34" i="18"/>
  <c r="D35" i="18"/>
  <c r="E35" i="18"/>
  <c r="D36" i="18"/>
  <c r="E36" i="18"/>
  <c r="D37" i="18"/>
  <c r="E37" i="18"/>
  <c r="D38" i="18"/>
  <c r="E38" i="18"/>
  <c r="D39" i="18"/>
  <c r="E39" i="18"/>
  <c r="D40" i="18"/>
  <c r="E40" i="18"/>
  <c r="D41" i="18"/>
  <c r="E41" i="18"/>
  <c r="D42" i="18"/>
  <c r="E42" i="18"/>
  <c r="D43" i="18"/>
  <c r="E43" i="18"/>
  <c r="D44" i="18"/>
  <c r="E44" i="18"/>
  <c r="D45" i="18"/>
  <c r="E45" i="18"/>
  <c r="D46" i="18"/>
  <c r="E46" i="18"/>
  <c r="D47" i="18"/>
  <c r="E47" i="18"/>
  <c r="D48" i="18"/>
  <c r="E48" i="18"/>
  <c r="D49" i="18"/>
  <c r="E49" i="18"/>
  <c r="D50" i="18"/>
  <c r="E50" i="18"/>
  <c r="D51" i="18"/>
  <c r="E51" i="18"/>
  <c r="D52" i="18"/>
  <c r="E52" i="18"/>
  <c r="D53" i="18"/>
  <c r="F53" i="18" s="1"/>
  <c r="D54" i="18"/>
  <c r="E54" i="18"/>
  <c r="E8" i="18"/>
  <c r="D8" i="18"/>
  <c r="F8" i="18" s="1"/>
  <c r="E7" i="18"/>
  <c r="D7" i="18"/>
  <c r="E7" i="16"/>
  <c r="D7" i="16"/>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8" i="15"/>
  <c r="F9" i="18"/>
  <c r="C7" i="18"/>
  <c r="F14" i="18" l="1"/>
  <c r="F38" i="18"/>
  <c r="G38" i="18" s="1"/>
  <c r="F51" i="18"/>
  <c r="G51" i="18" s="1"/>
  <c r="F49" i="18"/>
  <c r="G49" i="18" s="1"/>
  <c r="F47" i="18"/>
  <c r="G47" i="18" s="1"/>
  <c r="F45" i="18"/>
  <c r="G45" i="18" s="1"/>
  <c r="F43" i="18"/>
  <c r="G43" i="18" s="1"/>
  <c r="F41" i="18"/>
  <c r="G41" i="18" s="1"/>
  <c r="F39" i="18"/>
  <c r="G39" i="18" s="1"/>
  <c r="F37" i="18"/>
  <c r="G37" i="18" s="1"/>
  <c r="F35" i="18"/>
  <c r="G35" i="18" s="1"/>
  <c r="F33" i="18"/>
  <c r="G33" i="18" s="1"/>
  <c r="F31" i="18"/>
  <c r="G31" i="18" s="1"/>
  <c r="F46" i="18"/>
  <c r="G46" i="18" s="1"/>
  <c r="F54" i="18"/>
  <c r="G54" i="18" s="1"/>
  <c r="F50" i="18"/>
  <c r="G50" i="18" s="1"/>
  <c r="F42" i="18"/>
  <c r="G42" i="18" s="1"/>
  <c r="F34" i="18"/>
  <c r="G34" i="18" s="1"/>
  <c r="F30" i="18"/>
  <c r="G30" i="18" s="1"/>
  <c r="F26" i="18"/>
  <c r="G26" i="18" s="1"/>
  <c r="F22" i="18"/>
  <c r="G22" i="18" s="1"/>
  <c r="F18" i="18"/>
  <c r="G18" i="18" s="1"/>
  <c r="F7" i="17"/>
  <c r="F7" i="18"/>
  <c r="G7" i="18" s="1"/>
  <c r="F28" i="18"/>
  <c r="G28" i="18" s="1"/>
  <c r="F24" i="18"/>
  <c r="G24" i="18" s="1"/>
  <c r="F20" i="18"/>
  <c r="G20" i="18" s="1"/>
  <c r="F16" i="18"/>
  <c r="G16" i="18" s="1"/>
  <c r="F12" i="18"/>
  <c r="G12" i="18" s="1"/>
  <c r="F52" i="18"/>
  <c r="G52" i="18" s="1"/>
  <c r="F48" i="18"/>
  <c r="G48" i="18" s="1"/>
  <c r="F44" i="18"/>
  <c r="G44" i="18" s="1"/>
  <c r="F40" i="18"/>
  <c r="G40" i="18" s="1"/>
  <c r="F36" i="18"/>
  <c r="G36" i="18" s="1"/>
  <c r="F32" i="18"/>
  <c r="G32" i="18" s="1"/>
  <c r="G11" i="18"/>
  <c r="G14" i="18"/>
  <c r="G10" i="18"/>
  <c r="G53" i="18"/>
  <c r="G9" i="18"/>
  <c r="G8" i="18"/>
  <c r="F13" i="18"/>
  <c r="G13" i="18" s="1"/>
  <c r="F15" i="18"/>
  <c r="G15" i="18" s="1"/>
  <c r="F17" i="18"/>
  <c r="G17" i="18" s="1"/>
  <c r="F19" i="18"/>
  <c r="G19" i="18" s="1"/>
  <c r="F21" i="18"/>
  <c r="G21" i="18" s="1"/>
  <c r="F23" i="18"/>
  <c r="G23" i="18" s="1"/>
  <c r="F25" i="18"/>
  <c r="G25" i="18" s="1"/>
  <c r="F27" i="18"/>
  <c r="G27" i="18" s="1"/>
  <c r="F29" i="18"/>
  <c r="G29" i="18" s="1"/>
  <c r="H7" i="18" l="1"/>
  <c r="J7" i="18" s="1"/>
  <c r="I7" i="18" s="1"/>
  <c r="L7" i="18"/>
  <c r="H54" i="18"/>
  <c r="J54" i="18" s="1"/>
  <c r="D53" i="13" s="1"/>
  <c r="L54" i="18"/>
  <c r="H52" i="18"/>
  <c r="J52" i="18" s="1"/>
  <c r="I52" i="18" s="1"/>
  <c r="L52" i="18"/>
  <c r="H51" i="18"/>
  <c r="J51" i="18" s="1"/>
  <c r="I51" i="18" s="1"/>
  <c r="L51" i="18"/>
  <c r="H50" i="18"/>
  <c r="J50" i="18" s="1"/>
  <c r="I50" i="18" s="1"/>
  <c r="L50" i="18"/>
  <c r="H49" i="18"/>
  <c r="J49" i="18" s="1"/>
  <c r="I49" i="18" s="1"/>
  <c r="L49" i="18"/>
  <c r="H48" i="18"/>
  <c r="J48" i="18" s="1"/>
  <c r="D47" i="13" s="1"/>
  <c r="L48" i="18"/>
  <c r="H47" i="18"/>
  <c r="J47" i="18" s="1"/>
  <c r="I47" i="18" s="1"/>
  <c r="L47" i="18"/>
  <c r="H46" i="18"/>
  <c r="J46" i="18" s="1"/>
  <c r="I46" i="18" s="1"/>
  <c r="L46" i="18"/>
  <c r="H45" i="18"/>
  <c r="J45" i="18" s="1"/>
  <c r="I45" i="18" s="1"/>
  <c r="L45" i="18"/>
  <c r="H44" i="18"/>
  <c r="J44" i="18" s="1"/>
  <c r="I44" i="18" s="1"/>
  <c r="L44" i="18"/>
  <c r="H43" i="18"/>
  <c r="J43" i="18" s="1"/>
  <c r="D42" i="13" s="1"/>
  <c r="L43" i="18"/>
  <c r="H42" i="18"/>
  <c r="J42" i="18" s="1"/>
  <c r="D41" i="13" s="1"/>
  <c r="L42" i="18"/>
  <c r="H41" i="18"/>
  <c r="J41" i="18" s="1"/>
  <c r="I41" i="18" s="1"/>
  <c r="L41" i="18"/>
  <c r="H40" i="18"/>
  <c r="J40" i="18" s="1"/>
  <c r="I40" i="18" s="1"/>
  <c r="L40" i="18"/>
  <c r="H39" i="18"/>
  <c r="J39" i="18" s="1"/>
  <c r="I39" i="18" s="1"/>
  <c r="L39" i="18"/>
  <c r="H38" i="18"/>
  <c r="J38" i="18" s="1"/>
  <c r="I38" i="18" s="1"/>
  <c r="L38" i="18"/>
  <c r="H37" i="18"/>
  <c r="J37" i="18" s="1"/>
  <c r="D36" i="13" s="1"/>
  <c r="L37" i="18"/>
  <c r="H36" i="18"/>
  <c r="J36" i="18" s="1"/>
  <c r="I36" i="18" s="1"/>
  <c r="L36" i="18"/>
  <c r="H35" i="18"/>
  <c r="J35" i="18" s="1"/>
  <c r="I35" i="18" s="1"/>
  <c r="L35" i="18"/>
  <c r="H34" i="18"/>
  <c r="J34" i="18" s="1"/>
  <c r="I34" i="18" s="1"/>
  <c r="L34" i="18"/>
  <c r="H33" i="18"/>
  <c r="J33" i="18" s="1"/>
  <c r="I33" i="18" s="1"/>
  <c r="L33" i="18"/>
  <c r="H32" i="18"/>
  <c r="J32" i="18" s="1"/>
  <c r="I32" i="18" s="1"/>
  <c r="L32" i="18"/>
  <c r="H31" i="18"/>
  <c r="J31" i="18" s="1"/>
  <c r="D30" i="13" s="1"/>
  <c r="L31" i="18"/>
  <c r="H30" i="18"/>
  <c r="J30" i="18" s="1"/>
  <c r="I30" i="18" s="1"/>
  <c r="L30" i="18"/>
  <c r="H29" i="18"/>
  <c r="J29" i="18" s="1"/>
  <c r="D28" i="13" s="1"/>
  <c r="L29" i="18"/>
  <c r="H28" i="18"/>
  <c r="J28" i="18" s="1"/>
  <c r="I28" i="18" s="1"/>
  <c r="L28" i="18"/>
  <c r="H27" i="18"/>
  <c r="J27" i="18" s="1"/>
  <c r="I27" i="18" s="1"/>
  <c r="L27" i="18"/>
  <c r="H26" i="18"/>
  <c r="J26" i="18" s="1"/>
  <c r="I26" i="18" s="1"/>
  <c r="L26" i="18"/>
  <c r="H24" i="18"/>
  <c r="J24" i="18" s="1"/>
  <c r="I24" i="18" s="1"/>
  <c r="L24" i="18"/>
  <c r="H23" i="18"/>
  <c r="J23" i="18" s="1"/>
  <c r="I23" i="18" s="1"/>
  <c r="L23" i="18"/>
  <c r="H22" i="18"/>
  <c r="J22" i="18" s="1"/>
  <c r="I22" i="18" s="1"/>
  <c r="L22" i="18"/>
  <c r="H21" i="18"/>
  <c r="J21" i="18" s="1"/>
  <c r="D20" i="13" s="1"/>
  <c r="L21" i="18"/>
  <c r="H20" i="18"/>
  <c r="J20" i="18" s="1"/>
  <c r="D19" i="13" s="1"/>
  <c r="L20" i="18"/>
  <c r="H19" i="18"/>
  <c r="J19" i="18" s="1"/>
  <c r="I19" i="18" s="1"/>
  <c r="L19" i="18"/>
  <c r="H18" i="18"/>
  <c r="J18" i="18" s="1"/>
  <c r="I18" i="18" s="1"/>
  <c r="L18" i="18"/>
  <c r="H17" i="18"/>
  <c r="J17" i="18" s="1"/>
  <c r="I17" i="18" s="1"/>
  <c r="L17" i="18"/>
  <c r="H16" i="18"/>
  <c r="J16" i="18" s="1"/>
  <c r="I16" i="18" s="1"/>
  <c r="L16" i="18"/>
  <c r="H15" i="18"/>
  <c r="J15" i="18" s="1"/>
  <c r="D14" i="13" s="1"/>
  <c r="L15" i="18"/>
  <c r="H14" i="18"/>
  <c r="J14" i="18" s="1"/>
  <c r="I14" i="18" s="1"/>
  <c r="L14" i="18"/>
  <c r="H13" i="18"/>
  <c r="J13" i="18" s="1"/>
  <c r="I13" i="18" s="1"/>
  <c r="L13" i="18"/>
  <c r="H12" i="18"/>
  <c r="J12" i="18" s="1"/>
  <c r="I12" i="18" s="1"/>
  <c r="L12" i="18"/>
  <c r="H11" i="18"/>
  <c r="J11" i="18" s="1"/>
  <c r="I11" i="18" s="1"/>
  <c r="L11" i="18"/>
  <c r="H10" i="18"/>
  <c r="J10" i="18" s="1"/>
  <c r="I10" i="18" s="1"/>
  <c r="L10" i="18"/>
  <c r="H8" i="18"/>
  <c r="J8" i="18" s="1"/>
  <c r="L8" i="18"/>
  <c r="H53" i="18"/>
  <c r="J53" i="18" s="1"/>
  <c r="D52" i="13" s="1"/>
  <c r="L53" i="18"/>
  <c r="H25" i="18"/>
  <c r="J25" i="18" s="1"/>
  <c r="D24" i="13" s="1"/>
  <c r="L25" i="18"/>
  <c r="H9" i="18"/>
  <c r="J9" i="18" s="1"/>
  <c r="I9" i="18" s="1"/>
  <c r="L9" i="18"/>
  <c r="D32" i="13"/>
  <c r="D45" i="13" l="1"/>
  <c r="I43" i="18"/>
  <c r="D38" i="13"/>
  <c r="D25" i="13"/>
  <c r="I54" i="18"/>
  <c r="D50" i="13"/>
  <c r="D48" i="13"/>
  <c r="D46" i="13"/>
  <c r="D40" i="13"/>
  <c r="D37" i="13"/>
  <c r="D35" i="13"/>
  <c r="D34" i="13"/>
  <c r="I29" i="18"/>
  <c r="D21" i="13"/>
  <c r="D15" i="13"/>
  <c r="D13" i="13"/>
  <c r="D51" i="13"/>
  <c r="D12" i="13"/>
  <c r="D23" i="13"/>
  <c r="D44" i="13"/>
  <c r="I53" i="18"/>
  <c r="D26" i="13"/>
  <c r="I31" i="18"/>
  <c r="I25" i="18"/>
  <c r="I37" i="18"/>
  <c r="D39" i="13"/>
  <c r="I20" i="18"/>
  <c r="D18" i="13"/>
  <c r="D8" i="13"/>
  <c r="D17" i="13"/>
  <c r="D43" i="13"/>
  <c r="H55" i="18"/>
  <c r="D49" i="13"/>
  <c r="I48" i="18"/>
  <c r="I42" i="18"/>
  <c r="D33" i="13"/>
  <c r="D31" i="13"/>
  <c r="D29" i="13"/>
  <c r="D27" i="13"/>
  <c r="D22" i="13"/>
  <c r="I21" i="18"/>
  <c r="D16" i="13"/>
  <c r="I15" i="18"/>
  <c r="D11" i="13"/>
  <c r="D10" i="13"/>
  <c r="D9" i="13"/>
  <c r="L55" i="18"/>
  <c r="I8" i="18"/>
  <c r="D7" i="13"/>
  <c r="F54" i="17" l="1"/>
  <c r="F12" i="17"/>
  <c r="F20" i="17"/>
  <c r="F24" i="17"/>
  <c r="F28" i="17"/>
  <c r="F36" i="17"/>
  <c r="F40" i="17"/>
  <c r="F44" i="17"/>
  <c r="F50" i="17"/>
  <c r="F52" i="17"/>
  <c r="F53" i="17"/>
  <c r="F51" i="17"/>
  <c r="F49" i="17"/>
  <c r="F47" i="17"/>
  <c r="F46" i="17"/>
  <c r="F45" i="17"/>
  <c r="F43" i="17"/>
  <c r="F42" i="17"/>
  <c r="F41" i="17"/>
  <c r="F39" i="17"/>
  <c r="F38" i="17"/>
  <c r="F37" i="17"/>
  <c r="F35" i="17"/>
  <c r="F34" i="17"/>
  <c r="F33" i="17"/>
  <c r="F31" i="17"/>
  <c r="F30" i="17"/>
  <c r="F29" i="17"/>
  <c r="F27" i="17"/>
  <c r="F26" i="17"/>
  <c r="F25" i="17"/>
  <c r="F23" i="17"/>
  <c r="F22" i="17"/>
  <c r="F21" i="17"/>
  <c r="F19" i="17"/>
  <c r="F18" i="17"/>
  <c r="F17" i="17"/>
  <c r="F15" i="17"/>
  <c r="F14" i="17"/>
  <c r="F13" i="17"/>
  <c r="F11" i="17"/>
  <c r="F10" i="17"/>
  <c r="F9" i="17"/>
  <c r="F8" i="17"/>
  <c r="C7" i="17"/>
  <c r="G7" i="17" s="1"/>
  <c r="H7" i="17" l="1"/>
  <c r="J7" i="17" s="1"/>
  <c r="I7" i="17" s="1"/>
  <c r="L7" i="17"/>
  <c r="G21" i="17"/>
  <c r="G37" i="17"/>
  <c r="G13" i="17"/>
  <c r="G29" i="17"/>
  <c r="G17" i="17"/>
  <c r="G33" i="17"/>
  <c r="G49" i="17"/>
  <c r="G45" i="17"/>
  <c r="G25" i="17"/>
  <c r="G41" i="17"/>
  <c r="G53" i="17"/>
  <c r="F32" i="17"/>
  <c r="G32" i="17" s="1"/>
  <c r="F48" i="17"/>
  <c r="G48" i="17" s="1"/>
  <c r="G34" i="17"/>
  <c r="F16" i="17"/>
  <c r="G16" i="17" s="1"/>
  <c r="G26" i="17"/>
  <c r="G10" i="17"/>
  <c r="G18" i="17"/>
  <c r="G42" i="17"/>
  <c r="G54" i="17"/>
  <c r="G14" i="17"/>
  <c r="G24" i="17"/>
  <c r="G30" i="17"/>
  <c r="G40" i="17"/>
  <c r="G46" i="17"/>
  <c r="G51" i="17"/>
  <c r="G52" i="17"/>
  <c r="G12" i="17"/>
  <c r="G44" i="17"/>
  <c r="G50" i="17"/>
  <c r="G20" i="17"/>
  <c r="G36" i="17"/>
  <c r="G28" i="17"/>
  <c r="G22" i="17"/>
  <c r="G38" i="17"/>
  <c r="G8" i="17"/>
  <c r="G11" i="17"/>
  <c r="G9" i="17"/>
  <c r="G15" i="17"/>
  <c r="G19" i="17"/>
  <c r="G23" i="17"/>
  <c r="G27" i="17"/>
  <c r="G31" i="17"/>
  <c r="G35" i="17"/>
  <c r="G39" i="17"/>
  <c r="G43" i="17"/>
  <c r="G47" i="17"/>
  <c r="H54" i="17" l="1"/>
  <c r="J54" i="17" s="1"/>
  <c r="I54" i="17" s="1"/>
  <c r="L54" i="17"/>
  <c r="H52" i="17"/>
  <c r="J52" i="17" s="1"/>
  <c r="C51" i="13" s="1"/>
  <c r="L52" i="17"/>
  <c r="H51" i="17"/>
  <c r="J51" i="17" s="1"/>
  <c r="L51" i="17"/>
  <c r="H50" i="17"/>
  <c r="J50" i="17" s="1"/>
  <c r="C49" i="13" s="1"/>
  <c r="L50" i="17"/>
  <c r="H49" i="17"/>
  <c r="J49" i="17" s="1"/>
  <c r="I49" i="17" s="1"/>
  <c r="L49" i="17"/>
  <c r="H48" i="17"/>
  <c r="J48" i="17" s="1"/>
  <c r="C47" i="13" s="1"/>
  <c r="L48" i="17"/>
  <c r="H47" i="17"/>
  <c r="J47" i="17" s="1"/>
  <c r="I47" i="17" s="1"/>
  <c r="L47" i="17"/>
  <c r="H46" i="17"/>
  <c r="J46" i="17" s="1"/>
  <c r="C45" i="13" s="1"/>
  <c r="L46" i="17"/>
  <c r="H45" i="17"/>
  <c r="J45" i="17" s="1"/>
  <c r="I45" i="17" s="1"/>
  <c r="L45" i="17"/>
  <c r="H44" i="17"/>
  <c r="J44" i="17" s="1"/>
  <c r="I44" i="17" s="1"/>
  <c r="L44" i="17"/>
  <c r="H43" i="17"/>
  <c r="J43" i="17" s="1"/>
  <c r="I43" i="17" s="1"/>
  <c r="L43" i="17"/>
  <c r="H42" i="17"/>
  <c r="J42" i="17" s="1"/>
  <c r="I42" i="17" s="1"/>
  <c r="L42" i="17"/>
  <c r="H41" i="17"/>
  <c r="J41" i="17" s="1"/>
  <c r="I41" i="17" s="1"/>
  <c r="L41" i="17"/>
  <c r="H40" i="17"/>
  <c r="J40" i="17" s="1"/>
  <c r="C39" i="13" s="1"/>
  <c r="L40" i="17"/>
  <c r="H39" i="17"/>
  <c r="J39" i="17" s="1"/>
  <c r="I39" i="17" s="1"/>
  <c r="L39" i="17"/>
  <c r="H38" i="17"/>
  <c r="J38" i="17" s="1"/>
  <c r="I38" i="17" s="1"/>
  <c r="L38" i="17"/>
  <c r="H37" i="17"/>
  <c r="J37" i="17" s="1"/>
  <c r="L37" i="17"/>
  <c r="H36" i="17"/>
  <c r="J36" i="17" s="1"/>
  <c r="I36" i="17" s="1"/>
  <c r="L36" i="17"/>
  <c r="H35" i="17"/>
  <c r="J35" i="17" s="1"/>
  <c r="I35" i="17" s="1"/>
  <c r="L35" i="17"/>
  <c r="H34" i="17"/>
  <c r="J34" i="17" s="1"/>
  <c r="I34" i="17" s="1"/>
  <c r="L34" i="17"/>
  <c r="H33" i="17"/>
  <c r="J33" i="17" s="1"/>
  <c r="I33" i="17" s="1"/>
  <c r="L33" i="17"/>
  <c r="H32" i="17"/>
  <c r="J32" i="17" s="1"/>
  <c r="C31" i="13" s="1"/>
  <c r="L32" i="17"/>
  <c r="H31" i="17"/>
  <c r="J31" i="17" s="1"/>
  <c r="I31" i="17" s="1"/>
  <c r="L31" i="17"/>
  <c r="H30" i="17"/>
  <c r="J30" i="17" s="1"/>
  <c r="I30" i="17" s="1"/>
  <c r="L30" i="17"/>
  <c r="H29" i="17"/>
  <c r="J29" i="17" s="1"/>
  <c r="C28" i="13" s="1"/>
  <c r="L29" i="17"/>
  <c r="H28" i="17"/>
  <c r="J28" i="17" s="1"/>
  <c r="I28" i="17" s="1"/>
  <c r="L28" i="17"/>
  <c r="H27" i="17"/>
  <c r="J27" i="17" s="1"/>
  <c r="C26" i="13" s="1"/>
  <c r="L27" i="17"/>
  <c r="H26" i="17"/>
  <c r="J26" i="17" s="1"/>
  <c r="I26" i="17" s="1"/>
  <c r="L26" i="17"/>
  <c r="H24" i="17"/>
  <c r="J24" i="17" s="1"/>
  <c r="I24" i="17" s="1"/>
  <c r="L24" i="17"/>
  <c r="H23" i="17"/>
  <c r="J23" i="17" s="1"/>
  <c r="C22" i="13" s="1"/>
  <c r="L23" i="17"/>
  <c r="H22" i="17"/>
  <c r="J22" i="17" s="1"/>
  <c r="I22" i="17" s="1"/>
  <c r="L22" i="17"/>
  <c r="H21" i="17"/>
  <c r="J21" i="17" s="1"/>
  <c r="L21" i="17"/>
  <c r="H20" i="17"/>
  <c r="J20" i="17" s="1"/>
  <c r="I20" i="17" s="1"/>
  <c r="L20" i="17"/>
  <c r="H19" i="17"/>
  <c r="J19" i="17" s="1"/>
  <c r="I19" i="17" s="1"/>
  <c r="L19" i="17"/>
  <c r="H18" i="17"/>
  <c r="J18" i="17" s="1"/>
  <c r="I18" i="17" s="1"/>
  <c r="L18" i="17"/>
  <c r="H17" i="17"/>
  <c r="J17" i="17" s="1"/>
  <c r="I17" i="17" s="1"/>
  <c r="L17" i="17"/>
  <c r="H16" i="17"/>
  <c r="J16" i="17" s="1"/>
  <c r="C15" i="13" s="1"/>
  <c r="L16" i="17"/>
  <c r="H15" i="17"/>
  <c r="J15" i="17" s="1"/>
  <c r="I15" i="17" s="1"/>
  <c r="L15" i="17"/>
  <c r="H14" i="17"/>
  <c r="J14" i="17" s="1"/>
  <c r="I14" i="17" s="1"/>
  <c r="L14" i="17"/>
  <c r="H13" i="17"/>
  <c r="J13" i="17" s="1"/>
  <c r="L13" i="17"/>
  <c r="H12" i="17"/>
  <c r="J12" i="17" s="1"/>
  <c r="I12" i="17" s="1"/>
  <c r="L12" i="17"/>
  <c r="H11" i="17"/>
  <c r="J11" i="17" s="1"/>
  <c r="I11" i="17" s="1"/>
  <c r="L11" i="17"/>
  <c r="H10" i="17"/>
  <c r="J10" i="17" s="1"/>
  <c r="C9" i="13" s="1"/>
  <c r="L10" i="17"/>
  <c r="H8" i="17"/>
  <c r="J8" i="17" s="1"/>
  <c r="I8" i="17" s="1"/>
  <c r="L8" i="17"/>
  <c r="H53" i="17"/>
  <c r="J53" i="17" s="1"/>
  <c r="I53" i="17" s="1"/>
  <c r="L53" i="17"/>
  <c r="H25" i="17"/>
  <c r="J25" i="17" s="1"/>
  <c r="I25" i="17" s="1"/>
  <c r="L25" i="17"/>
  <c r="H9" i="17"/>
  <c r="J9" i="17" s="1"/>
  <c r="C8" i="13" s="1"/>
  <c r="L9" i="17"/>
  <c r="I51" i="17"/>
  <c r="C50" i="13"/>
  <c r="C34" i="13"/>
  <c r="C19" i="13"/>
  <c r="C38" i="13"/>
  <c r="C13" i="13" l="1"/>
  <c r="C53" i="13"/>
  <c r="I29" i="17"/>
  <c r="C46" i="13"/>
  <c r="C40" i="13"/>
  <c r="I27" i="17"/>
  <c r="I16" i="17"/>
  <c r="C48" i="13"/>
  <c r="C17" i="13"/>
  <c r="C23" i="13"/>
  <c r="C42" i="13"/>
  <c r="C30" i="13"/>
  <c r="I10" i="17"/>
  <c r="C44" i="13"/>
  <c r="C43" i="13"/>
  <c r="C25" i="13"/>
  <c r="I9" i="17"/>
  <c r="C41" i="13"/>
  <c r="C35" i="13"/>
  <c r="I52" i="17"/>
  <c r="I50" i="17"/>
  <c r="I48" i="17"/>
  <c r="I46" i="17"/>
  <c r="I40" i="17"/>
  <c r="C37" i="13"/>
  <c r="C33" i="13"/>
  <c r="C32" i="13"/>
  <c r="I32" i="17"/>
  <c r="C29" i="13"/>
  <c r="C27" i="13"/>
  <c r="I23" i="17"/>
  <c r="C21" i="13"/>
  <c r="C18" i="13"/>
  <c r="C16" i="13"/>
  <c r="C14" i="13"/>
  <c r="C11" i="13"/>
  <c r="C10" i="13"/>
  <c r="H55" i="17"/>
  <c r="C7" i="13"/>
  <c r="C52" i="13"/>
  <c r="I37" i="17"/>
  <c r="C36" i="13"/>
  <c r="L55" i="17"/>
  <c r="I21" i="17"/>
  <c r="C20" i="13"/>
  <c r="I13" i="17"/>
  <c r="C12" i="13"/>
  <c r="C24" i="13"/>
  <c r="F7" i="16"/>
  <c r="C7" i="16"/>
  <c r="D9" i="16"/>
  <c r="D10" i="16"/>
  <c r="D11" i="16"/>
  <c r="F11" i="16" s="1"/>
  <c r="G11" i="16" s="1"/>
  <c r="D12" i="16"/>
  <c r="D13" i="16"/>
  <c r="D14" i="16"/>
  <c r="D15" i="16"/>
  <c r="D16" i="16"/>
  <c r="D17" i="16"/>
  <c r="F17" i="16" s="1"/>
  <c r="D18" i="16"/>
  <c r="D19" i="16"/>
  <c r="F19" i="16" s="1"/>
  <c r="G19" i="16" s="1"/>
  <c r="D20" i="16"/>
  <c r="D21" i="16"/>
  <c r="F21" i="16" s="1"/>
  <c r="D22" i="16"/>
  <c r="D23" i="16"/>
  <c r="F23" i="16" s="1"/>
  <c r="G23" i="16" s="1"/>
  <c r="D24" i="16"/>
  <c r="D25" i="16"/>
  <c r="F25" i="16" s="1"/>
  <c r="D26" i="16"/>
  <c r="D27" i="16"/>
  <c r="D28" i="16"/>
  <c r="D29" i="16"/>
  <c r="F29" i="16" s="1"/>
  <c r="D30" i="16"/>
  <c r="D31" i="16"/>
  <c r="F31" i="16" s="1"/>
  <c r="G31" i="16" s="1"/>
  <c r="D32" i="16"/>
  <c r="D33" i="16"/>
  <c r="D34" i="16"/>
  <c r="D35" i="16"/>
  <c r="F35" i="16" s="1"/>
  <c r="D36" i="16"/>
  <c r="D37" i="16"/>
  <c r="F37" i="16" s="1"/>
  <c r="D38" i="16"/>
  <c r="D39" i="16"/>
  <c r="F39" i="16" s="1"/>
  <c r="G39" i="16" s="1"/>
  <c r="D40" i="16"/>
  <c r="F40" i="16" s="1"/>
  <c r="D41" i="16"/>
  <c r="F41" i="16" s="1"/>
  <c r="D42" i="16"/>
  <c r="D43" i="16"/>
  <c r="F43" i="16" s="1"/>
  <c r="G43" i="16" s="1"/>
  <c r="D44" i="16"/>
  <c r="D45" i="16"/>
  <c r="F45" i="16" s="1"/>
  <c r="D46" i="16"/>
  <c r="D47" i="16"/>
  <c r="D48" i="16"/>
  <c r="D49" i="16"/>
  <c r="D50" i="16"/>
  <c r="D51" i="16"/>
  <c r="F51" i="16" s="1"/>
  <c r="D52" i="16"/>
  <c r="D53" i="16"/>
  <c r="F53" i="16" s="1"/>
  <c r="D54" i="16"/>
  <c r="D8" i="16"/>
  <c r="F8" i="16" s="1"/>
  <c r="G8" i="16" s="1"/>
  <c r="G7" i="16" l="1"/>
  <c r="G35" i="16"/>
  <c r="H35" i="16" s="1"/>
  <c r="J35" i="16" s="1"/>
  <c r="I35" i="16" s="1"/>
  <c r="H43" i="16"/>
  <c r="J43" i="16" s="1"/>
  <c r="I43" i="16" s="1"/>
  <c r="L43" i="16"/>
  <c r="H39" i="16"/>
  <c r="J39" i="16" s="1"/>
  <c r="I39" i="16" s="1"/>
  <c r="L39" i="16"/>
  <c r="H31" i="16"/>
  <c r="J31" i="16" s="1"/>
  <c r="F30" i="13" s="1"/>
  <c r="L31" i="16"/>
  <c r="H23" i="16"/>
  <c r="J23" i="16" s="1"/>
  <c r="I23" i="16" s="1"/>
  <c r="L23" i="16"/>
  <c r="H19" i="16"/>
  <c r="J19" i="16" s="1"/>
  <c r="I19" i="16" s="1"/>
  <c r="L19" i="16"/>
  <c r="H11" i="16"/>
  <c r="J11" i="16" s="1"/>
  <c r="I11" i="16" s="1"/>
  <c r="L11" i="16"/>
  <c r="H8" i="16"/>
  <c r="J8" i="16" s="1"/>
  <c r="L8" i="16"/>
  <c r="F54" i="16"/>
  <c r="G54" i="16" s="1"/>
  <c r="F52" i="16"/>
  <c r="G52" i="16" s="1"/>
  <c r="F50" i="16"/>
  <c r="G50" i="16" s="1"/>
  <c r="F49" i="16"/>
  <c r="G49" i="16" s="1"/>
  <c r="F48" i="16"/>
  <c r="G48" i="16" s="1"/>
  <c r="F47" i="16"/>
  <c r="G47" i="16" s="1"/>
  <c r="F46" i="16"/>
  <c r="G46" i="16" s="1"/>
  <c r="F38" i="16"/>
  <c r="G38" i="16" s="1"/>
  <c r="F36" i="16"/>
  <c r="G36" i="16" s="1"/>
  <c r="F33" i="16"/>
  <c r="G33" i="16" s="1"/>
  <c r="F32" i="16"/>
  <c r="G32" i="16" s="1"/>
  <c r="F30" i="16"/>
  <c r="G30" i="16" s="1"/>
  <c r="F28" i="16"/>
  <c r="G28" i="16" s="1"/>
  <c r="F27" i="16"/>
  <c r="G27" i="16" s="1"/>
  <c r="F26" i="16"/>
  <c r="G26" i="16" s="1"/>
  <c r="F22" i="16"/>
  <c r="G22" i="16" s="1"/>
  <c r="F20" i="16"/>
  <c r="G20" i="16" s="1"/>
  <c r="F18" i="16"/>
  <c r="G18" i="16" s="1"/>
  <c r="F12" i="16"/>
  <c r="G12" i="16" s="1"/>
  <c r="F9" i="16"/>
  <c r="G9" i="16" s="1"/>
  <c r="F42" i="16"/>
  <c r="G42" i="16" s="1"/>
  <c r="F34" i="16"/>
  <c r="G34" i="16" s="1"/>
  <c r="F24" i="16"/>
  <c r="G24" i="16" s="1"/>
  <c r="F10" i="16"/>
  <c r="G10" i="16" s="1"/>
  <c r="F44" i="16"/>
  <c r="G44" i="16" s="1"/>
  <c r="G40" i="16"/>
  <c r="G51" i="16"/>
  <c r="G53" i="16"/>
  <c r="F13" i="16"/>
  <c r="G13" i="16" s="1"/>
  <c r="F15" i="16"/>
  <c r="G15" i="16" s="1"/>
  <c r="G17" i="16"/>
  <c r="G21" i="16"/>
  <c r="G25" i="16"/>
  <c r="G29" i="16"/>
  <c r="G37" i="16"/>
  <c r="G41" i="16"/>
  <c r="G45" i="16"/>
  <c r="F14" i="16"/>
  <c r="G14" i="16" s="1"/>
  <c r="F16" i="16"/>
  <c r="G16" i="16" s="1"/>
  <c r="F10" i="13" l="1"/>
  <c r="F42" i="13"/>
  <c r="L35" i="16"/>
  <c r="F22" i="13"/>
  <c r="F34" i="13"/>
  <c r="H7" i="16"/>
  <c r="J7" i="16" s="1"/>
  <c r="I7" i="16" s="1"/>
  <c r="L7" i="16"/>
  <c r="F38" i="13"/>
  <c r="I31" i="16"/>
  <c r="F18" i="13"/>
  <c r="H54" i="16"/>
  <c r="J54" i="16" s="1"/>
  <c r="F53" i="13" s="1"/>
  <c r="L54" i="16"/>
  <c r="H52" i="16"/>
  <c r="J52" i="16" s="1"/>
  <c r="I52" i="16" s="1"/>
  <c r="L52" i="16"/>
  <c r="H51" i="16"/>
  <c r="J51" i="16" s="1"/>
  <c r="F50" i="13" s="1"/>
  <c r="L51" i="16"/>
  <c r="H50" i="16"/>
  <c r="J50" i="16" s="1"/>
  <c r="I50" i="16" s="1"/>
  <c r="L50" i="16"/>
  <c r="H49" i="16"/>
  <c r="J49" i="16" s="1"/>
  <c r="I49" i="16" s="1"/>
  <c r="L49" i="16"/>
  <c r="H48" i="16"/>
  <c r="J48" i="16" s="1"/>
  <c r="F47" i="13" s="1"/>
  <c r="L48" i="16"/>
  <c r="H47" i="16"/>
  <c r="J47" i="16" s="1"/>
  <c r="F46" i="13" s="1"/>
  <c r="L47" i="16"/>
  <c r="H46" i="16"/>
  <c r="J46" i="16" s="1"/>
  <c r="I46" i="16" s="1"/>
  <c r="L46" i="16"/>
  <c r="H45" i="16"/>
  <c r="J45" i="16" s="1"/>
  <c r="I45" i="16" s="1"/>
  <c r="L45" i="16"/>
  <c r="H44" i="16"/>
  <c r="J44" i="16" s="1"/>
  <c r="I44" i="16" s="1"/>
  <c r="L44" i="16"/>
  <c r="H42" i="16"/>
  <c r="J42" i="16" s="1"/>
  <c r="I42" i="16" s="1"/>
  <c r="L42" i="16"/>
  <c r="H41" i="16"/>
  <c r="J41" i="16" s="1"/>
  <c r="I41" i="16" s="1"/>
  <c r="L41" i="16"/>
  <c r="H40" i="16"/>
  <c r="J40" i="16" s="1"/>
  <c r="I40" i="16" s="1"/>
  <c r="L40" i="16"/>
  <c r="H38" i="16"/>
  <c r="J38" i="16" s="1"/>
  <c r="I38" i="16" s="1"/>
  <c r="L38" i="16"/>
  <c r="H37" i="16"/>
  <c r="J37" i="16" s="1"/>
  <c r="F36" i="13" s="1"/>
  <c r="L37" i="16"/>
  <c r="H36" i="16"/>
  <c r="J36" i="16" s="1"/>
  <c r="F35" i="13" s="1"/>
  <c r="L36" i="16"/>
  <c r="H34" i="16"/>
  <c r="J34" i="16" s="1"/>
  <c r="F33" i="13" s="1"/>
  <c r="L34" i="16"/>
  <c r="H33" i="16"/>
  <c r="J33" i="16" s="1"/>
  <c r="F32" i="13" s="1"/>
  <c r="L33" i="16"/>
  <c r="H32" i="16"/>
  <c r="J32" i="16" s="1"/>
  <c r="F31" i="13" s="1"/>
  <c r="L32" i="16"/>
  <c r="H30" i="16"/>
  <c r="J30" i="16" s="1"/>
  <c r="F29" i="13" s="1"/>
  <c r="L30" i="16"/>
  <c r="H29" i="16"/>
  <c r="J29" i="16" s="1"/>
  <c r="I29" i="16" s="1"/>
  <c r="L29" i="16"/>
  <c r="H28" i="16"/>
  <c r="J28" i="16" s="1"/>
  <c r="F27" i="13" s="1"/>
  <c r="L28" i="16"/>
  <c r="H27" i="16"/>
  <c r="J27" i="16" s="1"/>
  <c r="I27" i="16" s="1"/>
  <c r="L27" i="16"/>
  <c r="H26" i="16"/>
  <c r="J26" i="16" s="1"/>
  <c r="I26" i="16" s="1"/>
  <c r="L26" i="16"/>
  <c r="H24" i="16"/>
  <c r="J24" i="16" s="1"/>
  <c r="I24" i="16" s="1"/>
  <c r="L24" i="16"/>
  <c r="H22" i="16"/>
  <c r="J22" i="16" s="1"/>
  <c r="I22" i="16" s="1"/>
  <c r="L22" i="16"/>
  <c r="H21" i="16"/>
  <c r="J21" i="16" s="1"/>
  <c r="I21" i="16" s="1"/>
  <c r="L21" i="16"/>
  <c r="H20" i="16"/>
  <c r="J20" i="16" s="1"/>
  <c r="F19" i="13" s="1"/>
  <c r="L20" i="16"/>
  <c r="H18" i="16"/>
  <c r="J18" i="16" s="1"/>
  <c r="F17" i="13" s="1"/>
  <c r="L18" i="16"/>
  <c r="H17" i="16"/>
  <c r="J17" i="16" s="1"/>
  <c r="I17" i="16" s="1"/>
  <c r="L17" i="16"/>
  <c r="H16" i="16"/>
  <c r="J16" i="16" s="1"/>
  <c r="I16" i="16" s="1"/>
  <c r="L16" i="16"/>
  <c r="H15" i="16"/>
  <c r="J15" i="16" s="1"/>
  <c r="I15" i="16" s="1"/>
  <c r="L15" i="16"/>
  <c r="H14" i="16"/>
  <c r="J14" i="16" s="1"/>
  <c r="I14" i="16" s="1"/>
  <c r="L14" i="16"/>
  <c r="H13" i="16"/>
  <c r="J13" i="16" s="1"/>
  <c r="L13" i="16"/>
  <c r="H12" i="16"/>
  <c r="J12" i="16" s="1"/>
  <c r="I12" i="16" s="1"/>
  <c r="L12" i="16"/>
  <c r="H10" i="16"/>
  <c r="J10" i="16" s="1"/>
  <c r="I10" i="16" s="1"/>
  <c r="L10" i="16"/>
  <c r="H53" i="16"/>
  <c r="J53" i="16" s="1"/>
  <c r="I53" i="16" s="1"/>
  <c r="L53" i="16"/>
  <c r="H25" i="16"/>
  <c r="J25" i="16" s="1"/>
  <c r="I25" i="16" s="1"/>
  <c r="L25" i="16"/>
  <c r="H9" i="16"/>
  <c r="J9" i="16" s="1"/>
  <c r="I9" i="16" s="1"/>
  <c r="L9" i="16"/>
  <c r="I8" i="16"/>
  <c r="F7" i="13"/>
  <c r="F9" i="15"/>
  <c r="G9" i="15" s="1"/>
  <c r="F10" i="15"/>
  <c r="G10" i="15" s="1"/>
  <c r="F11" i="15"/>
  <c r="G11" i="15" s="1"/>
  <c r="F12" i="15"/>
  <c r="G12" i="15" s="1"/>
  <c r="F13" i="15"/>
  <c r="G13" i="15" s="1"/>
  <c r="F14" i="15"/>
  <c r="G14" i="15" s="1"/>
  <c r="F15" i="15"/>
  <c r="G15" i="15" s="1"/>
  <c r="F16" i="15"/>
  <c r="G16" i="15" s="1"/>
  <c r="F17" i="15"/>
  <c r="G17" i="15" s="1"/>
  <c r="F18" i="15"/>
  <c r="G18" i="15" s="1"/>
  <c r="F19" i="15"/>
  <c r="G19" i="15" s="1"/>
  <c r="F20" i="15"/>
  <c r="G20" i="15" s="1"/>
  <c r="F21" i="15"/>
  <c r="G21" i="15" s="1"/>
  <c r="F22" i="15"/>
  <c r="G22" i="15" s="1"/>
  <c r="F23" i="15"/>
  <c r="G23" i="15" s="1"/>
  <c r="F24" i="15"/>
  <c r="G24" i="15" s="1"/>
  <c r="F25" i="15"/>
  <c r="G25" i="15" s="1"/>
  <c r="F26" i="15"/>
  <c r="G26" i="15" s="1"/>
  <c r="F27" i="15"/>
  <c r="G27" i="15" s="1"/>
  <c r="F28" i="15"/>
  <c r="G28" i="15" s="1"/>
  <c r="F29" i="15"/>
  <c r="G29" i="15" s="1"/>
  <c r="F30" i="15"/>
  <c r="G30" i="15" s="1"/>
  <c r="F31" i="15"/>
  <c r="G31" i="15" s="1"/>
  <c r="F32" i="15"/>
  <c r="G32" i="15" s="1"/>
  <c r="F33" i="15"/>
  <c r="G33" i="15" s="1"/>
  <c r="F34" i="15"/>
  <c r="G34" i="15" s="1"/>
  <c r="F35" i="15"/>
  <c r="G35" i="15" s="1"/>
  <c r="F36" i="15"/>
  <c r="G36" i="15" s="1"/>
  <c r="F37" i="15"/>
  <c r="G37" i="15" s="1"/>
  <c r="F38" i="15"/>
  <c r="G38" i="15" s="1"/>
  <c r="F39" i="15"/>
  <c r="G39" i="15" s="1"/>
  <c r="F40" i="15"/>
  <c r="G40" i="15" s="1"/>
  <c r="F41" i="15"/>
  <c r="G41" i="15" s="1"/>
  <c r="F42" i="15"/>
  <c r="G42" i="15" s="1"/>
  <c r="F43" i="15"/>
  <c r="G43" i="15" s="1"/>
  <c r="F44" i="15"/>
  <c r="G44" i="15" s="1"/>
  <c r="F45" i="15"/>
  <c r="G45" i="15" s="1"/>
  <c r="F46" i="15"/>
  <c r="G46" i="15" s="1"/>
  <c r="F47" i="15"/>
  <c r="G47" i="15" s="1"/>
  <c r="F48" i="15"/>
  <c r="G48" i="15" s="1"/>
  <c r="F49" i="15"/>
  <c r="G49" i="15" s="1"/>
  <c r="F50" i="15"/>
  <c r="G50" i="15" s="1"/>
  <c r="F51" i="15"/>
  <c r="G51" i="15" s="1"/>
  <c r="F52" i="15"/>
  <c r="G52" i="15" s="1"/>
  <c r="F53" i="15"/>
  <c r="G53" i="15" s="1"/>
  <c r="F54" i="15"/>
  <c r="G54" i="15" s="1"/>
  <c r="C7" i="15"/>
  <c r="G7" i="15" s="1"/>
  <c r="F43" i="13" l="1"/>
  <c r="I18" i="16"/>
  <c r="I54" i="16"/>
  <c r="F51" i="13"/>
  <c r="F49" i="13"/>
  <c r="I48" i="16"/>
  <c r="F45" i="13"/>
  <c r="F37" i="13"/>
  <c r="I36" i="16"/>
  <c r="I34" i="16"/>
  <c r="I33" i="16"/>
  <c r="I28" i="16"/>
  <c r="F25" i="13"/>
  <c r="F16" i="13"/>
  <c r="F11" i="13"/>
  <c r="F15" i="13"/>
  <c r="F28" i="13"/>
  <c r="I32" i="16"/>
  <c r="F20" i="13"/>
  <c r="I51" i="16"/>
  <c r="F23" i="13"/>
  <c r="H7" i="15"/>
  <c r="J7" i="15" s="1"/>
  <c r="I7" i="15" s="1"/>
  <c r="L7" i="15"/>
  <c r="F13" i="13"/>
  <c r="F8" i="13"/>
  <c r="F40" i="13"/>
  <c r="F26" i="13"/>
  <c r="F14" i="13"/>
  <c r="F48" i="13"/>
  <c r="I47" i="16"/>
  <c r="F44" i="13"/>
  <c r="F41" i="13"/>
  <c r="F39" i="13"/>
  <c r="I37" i="16"/>
  <c r="I30" i="16"/>
  <c r="F21" i="13"/>
  <c r="I20" i="16"/>
  <c r="F52" i="13"/>
  <c r="F24" i="13"/>
  <c r="L55" i="16"/>
  <c r="F9" i="13"/>
  <c r="H55" i="16"/>
  <c r="H54" i="15"/>
  <c r="J54" i="15" s="1"/>
  <c r="I54" i="15" s="1"/>
  <c r="L54" i="15"/>
  <c r="H53" i="15"/>
  <c r="J53" i="15" s="1"/>
  <c r="E52" i="13" s="1"/>
  <c r="L53" i="15"/>
  <c r="H52" i="15"/>
  <c r="J52" i="15" s="1"/>
  <c r="I52" i="15" s="1"/>
  <c r="L52" i="15"/>
  <c r="H51" i="15"/>
  <c r="J51" i="15" s="1"/>
  <c r="I51" i="15" s="1"/>
  <c r="L51" i="15"/>
  <c r="H50" i="15"/>
  <c r="J50" i="15" s="1"/>
  <c r="E49" i="13" s="1"/>
  <c r="L50" i="15"/>
  <c r="H49" i="15"/>
  <c r="J49" i="15" s="1"/>
  <c r="I49" i="15" s="1"/>
  <c r="L49" i="15"/>
  <c r="H48" i="15"/>
  <c r="J48" i="15" s="1"/>
  <c r="E47" i="13" s="1"/>
  <c r="L48" i="15"/>
  <c r="H47" i="15"/>
  <c r="J47" i="15" s="1"/>
  <c r="E46" i="13" s="1"/>
  <c r="L47" i="15"/>
  <c r="H46" i="15"/>
  <c r="J46" i="15" s="1"/>
  <c r="I46" i="15" s="1"/>
  <c r="L46" i="15"/>
  <c r="H45" i="15"/>
  <c r="J45" i="15" s="1"/>
  <c r="I45" i="15" s="1"/>
  <c r="L45" i="15"/>
  <c r="H44" i="15"/>
  <c r="J44" i="15" s="1"/>
  <c r="I44" i="15" s="1"/>
  <c r="L44" i="15"/>
  <c r="H43" i="15"/>
  <c r="J43" i="15" s="1"/>
  <c r="I43" i="15" s="1"/>
  <c r="L43" i="15"/>
  <c r="H42" i="15"/>
  <c r="J42" i="15" s="1"/>
  <c r="I42" i="15" s="1"/>
  <c r="L42" i="15"/>
  <c r="H41" i="15"/>
  <c r="J41" i="15" s="1"/>
  <c r="I41" i="15" s="1"/>
  <c r="L41" i="15"/>
  <c r="H40" i="15"/>
  <c r="J40" i="15" s="1"/>
  <c r="E39" i="13" s="1"/>
  <c r="L40" i="15"/>
  <c r="H39" i="15"/>
  <c r="J39" i="15" s="1"/>
  <c r="I39" i="15" s="1"/>
  <c r="L39" i="15"/>
  <c r="H38" i="15"/>
  <c r="J38" i="15" s="1"/>
  <c r="I38" i="15" s="1"/>
  <c r="L38" i="15"/>
  <c r="H37" i="15"/>
  <c r="J37" i="15" s="1"/>
  <c r="I37" i="15" s="1"/>
  <c r="L37" i="15"/>
  <c r="H36" i="15"/>
  <c r="J36" i="15" s="1"/>
  <c r="I36" i="15" s="1"/>
  <c r="L36" i="15"/>
  <c r="H35" i="15"/>
  <c r="J35" i="15" s="1"/>
  <c r="I35" i="15" s="1"/>
  <c r="L35" i="15"/>
  <c r="H34" i="15"/>
  <c r="J34" i="15" s="1"/>
  <c r="I34" i="15" s="1"/>
  <c r="L34" i="15"/>
  <c r="H33" i="15"/>
  <c r="J33" i="15" s="1"/>
  <c r="I33" i="15" s="1"/>
  <c r="L33" i="15"/>
  <c r="H32" i="15"/>
  <c r="J32" i="15" s="1"/>
  <c r="I32" i="15" s="1"/>
  <c r="L32" i="15"/>
  <c r="H31" i="15"/>
  <c r="J31" i="15" s="1"/>
  <c r="I31" i="15" s="1"/>
  <c r="L31" i="15"/>
  <c r="H30" i="15"/>
  <c r="J30" i="15" s="1"/>
  <c r="I30" i="15" s="1"/>
  <c r="L30" i="15"/>
  <c r="H29" i="15"/>
  <c r="J29" i="15" s="1"/>
  <c r="I29" i="15" s="1"/>
  <c r="L29" i="15"/>
  <c r="H28" i="15"/>
  <c r="J28" i="15" s="1"/>
  <c r="I28" i="15" s="1"/>
  <c r="L28" i="15"/>
  <c r="H27" i="15"/>
  <c r="J27" i="15" s="1"/>
  <c r="I27" i="15" s="1"/>
  <c r="L27" i="15"/>
  <c r="H26" i="15"/>
  <c r="J26" i="15" s="1"/>
  <c r="E25" i="13" s="1"/>
  <c r="L26" i="15"/>
  <c r="H25" i="15"/>
  <c r="J25" i="15" s="1"/>
  <c r="I25" i="15" s="1"/>
  <c r="L25" i="15"/>
  <c r="H24" i="15"/>
  <c r="J24" i="15" s="1"/>
  <c r="E23" i="13" s="1"/>
  <c r="L24" i="15"/>
  <c r="H23" i="15"/>
  <c r="J23" i="15" s="1"/>
  <c r="I23" i="15" s="1"/>
  <c r="L23" i="15"/>
  <c r="H22" i="15"/>
  <c r="J22" i="15" s="1"/>
  <c r="I22" i="15" s="1"/>
  <c r="L22" i="15"/>
  <c r="H21" i="15"/>
  <c r="J21" i="15" s="1"/>
  <c r="I21" i="15" s="1"/>
  <c r="L21" i="15"/>
  <c r="H20" i="15"/>
  <c r="J20" i="15" s="1"/>
  <c r="I20" i="15" s="1"/>
  <c r="L20" i="15"/>
  <c r="H19" i="15"/>
  <c r="J19" i="15" s="1"/>
  <c r="I19" i="15" s="1"/>
  <c r="L19" i="15"/>
  <c r="H18" i="15"/>
  <c r="J18" i="15" s="1"/>
  <c r="I18" i="15" s="1"/>
  <c r="L18" i="15"/>
  <c r="H17" i="15"/>
  <c r="J17" i="15" s="1"/>
  <c r="I17" i="15" s="1"/>
  <c r="L17" i="15"/>
  <c r="H16" i="15"/>
  <c r="J16" i="15" s="1"/>
  <c r="I16" i="15" s="1"/>
  <c r="L16" i="15"/>
  <c r="H15" i="15"/>
  <c r="J15" i="15" s="1"/>
  <c r="I15" i="15" s="1"/>
  <c r="L15" i="15"/>
  <c r="H14" i="15"/>
  <c r="J14" i="15" s="1"/>
  <c r="E13" i="13" s="1"/>
  <c r="L14" i="15"/>
  <c r="H13" i="15"/>
  <c r="J13" i="15" s="1"/>
  <c r="L13" i="15"/>
  <c r="H12" i="15"/>
  <c r="J12" i="15" s="1"/>
  <c r="I12" i="15" s="1"/>
  <c r="L12" i="15"/>
  <c r="H11" i="15"/>
  <c r="J11" i="15" s="1"/>
  <c r="I11" i="15" s="1"/>
  <c r="L11" i="15"/>
  <c r="H10" i="15"/>
  <c r="J10" i="15" s="1"/>
  <c r="E9" i="13" s="1"/>
  <c r="L10" i="15"/>
  <c r="H9" i="15"/>
  <c r="J9" i="15" s="1"/>
  <c r="I9" i="15" s="1"/>
  <c r="L9" i="15"/>
  <c r="F8" i="15"/>
  <c r="G8" i="15" s="1"/>
  <c r="L8" i="15" s="1"/>
  <c r="E43" i="13"/>
  <c r="I13" i="15"/>
  <c r="E12" i="13"/>
  <c r="I13" i="16"/>
  <c r="F12" i="13"/>
  <c r="H52" i="10"/>
  <c r="E52" i="10"/>
  <c r="F52" i="10"/>
  <c r="G52" i="10"/>
  <c r="D52" i="10"/>
  <c r="E29" i="13" l="1"/>
  <c r="I50" i="15"/>
  <c r="E41" i="13"/>
  <c r="E37" i="13"/>
  <c r="I26" i="15"/>
  <c r="E24" i="13"/>
  <c r="E18" i="13"/>
  <c r="E17" i="13"/>
  <c r="E51" i="13"/>
  <c r="E48" i="13"/>
  <c r="I48" i="15"/>
  <c r="E42" i="13"/>
  <c r="I40" i="15"/>
  <c r="E31" i="13"/>
  <c r="E27" i="13"/>
  <c r="I10" i="15"/>
  <c r="E35" i="13"/>
  <c r="E10" i="13"/>
  <c r="E50" i="13"/>
  <c r="E32" i="13"/>
  <c r="I53" i="15"/>
  <c r="E21" i="13"/>
  <c r="E53" i="13"/>
  <c r="E22" i="13"/>
  <c r="E33" i="13"/>
  <c r="I24" i="15"/>
  <c r="I47" i="15"/>
  <c r="E20" i="13"/>
  <c r="E34" i="13"/>
  <c r="E44" i="13"/>
  <c r="F54" i="13"/>
  <c r="E14" i="13"/>
  <c r="E45" i="13"/>
  <c r="E16" i="13"/>
  <c r="E28" i="13"/>
  <c r="E40" i="13"/>
  <c r="E38" i="13"/>
  <c r="E36" i="13"/>
  <c r="E30" i="13"/>
  <c r="E26" i="13"/>
  <c r="E19" i="13"/>
  <c r="E15" i="13"/>
  <c r="I14" i="15"/>
  <c r="E11" i="13"/>
  <c r="E8" i="13"/>
  <c r="L55" i="15"/>
  <c r="H8" i="15"/>
  <c r="J8" i="15" l="1"/>
  <c r="E7" i="13" s="1"/>
  <c r="E54" i="13" s="1"/>
  <c r="H55" i="15"/>
  <c r="I8" i="15" l="1"/>
  <c r="D54" i="13" l="1"/>
  <c r="C54" i="13"/>
</calcChain>
</file>

<file path=xl/sharedStrings.xml><?xml version="1.0" encoding="utf-8"?>
<sst xmlns="http://schemas.openxmlformats.org/spreadsheetml/2006/main" count="457" uniqueCount="157">
  <si>
    <t>端数調整</t>
    <rPh sb="0" eb="2">
      <t>ハスウ</t>
    </rPh>
    <rPh sb="2" eb="4">
      <t>チョウセイ</t>
    </rPh>
    <phoneticPr fontId="2"/>
  </si>
  <si>
    <t>㎡あたり</t>
    <phoneticPr fontId="2"/>
  </si>
  <si>
    <t>都道府県</t>
    <rPh sb="0" eb="4">
      <t>トドウフケン</t>
    </rPh>
    <phoneticPr fontId="2"/>
  </si>
  <si>
    <t>ロス率</t>
    <rPh sb="2" eb="3">
      <t>リツ</t>
    </rPh>
    <phoneticPr fontId="2"/>
  </si>
  <si>
    <t>都道府県名</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</si>
  <si>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</si>
  <si>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</si>
  <si>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</si>
  <si>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</si>
  <si>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</si>
  <si>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</si>
  <si>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</si>
  <si>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</si>
  <si>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</si>
  <si>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</si>
  <si>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</si>
  <si>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</si>
  <si>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</si>
  <si>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</si>
  <si>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19 山梨県</t>
  </si>
  <si>
    <t>20 長野県</t>
  </si>
  <si>
    <t>15 新潟県</t>
  </si>
  <si>
    <t>16 富山県</t>
  </si>
  <si>
    <t>17 石川県</t>
  </si>
  <si>
    <t>21 岐阜県</t>
  </si>
  <si>
    <t>22 静岡県</t>
  </si>
  <si>
    <t>23 愛知県</t>
  </si>
  <si>
    <t>24 三重県</t>
  </si>
  <si>
    <t>18 福井県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</si>
  <si>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</si>
  <si>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</si>
  <si>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</si>
  <si>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</si>
  <si>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</si>
  <si>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</si>
  <si>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</si>
  <si>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</si>
  <si>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</si>
  <si>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</si>
  <si>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</si>
  <si>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</si>
  <si>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</si>
  <si>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</si>
  <si>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</si>
  <si>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</si>
  <si>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</si>
  <si>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</si>
  <si>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</si>
  <si>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</si>
  <si>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</si>
  <si>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</si>
  <si>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</si>
  <si>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北海道</t>
  </si>
  <si>
    <t>東 北</t>
  </si>
  <si>
    <t>関 東</t>
  </si>
  <si>
    <t>北 陸</t>
  </si>
  <si>
    <t>中 部</t>
  </si>
  <si>
    <t>近 畿</t>
  </si>
  <si>
    <t>中 国</t>
  </si>
  <si>
    <t>四 国</t>
  </si>
  <si>
    <t>九 州</t>
  </si>
  <si>
    <t>沖 縄</t>
  </si>
  <si>
    <t>平　均</t>
    <rPh sb="0" eb="1">
      <t>ヒラ</t>
    </rPh>
    <rPh sb="2" eb="3">
      <t>ヒトシ</t>
    </rPh>
    <phoneticPr fontId="2"/>
  </si>
  <si>
    <t>*　 防水工の黄色は、特殊作業員よりも防水工の方が労務単価が高い場合</t>
    <rPh sb="3" eb="5">
      <t>ボウスイ</t>
    </rPh>
    <rPh sb="5" eb="6">
      <t>コウ</t>
    </rPh>
    <rPh sb="7" eb="9">
      <t>キイロ</t>
    </rPh>
    <rPh sb="11" eb="13">
      <t>トクシュ</t>
    </rPh>
    <rPh sb="13" eb="16">
      <t>サギョウイン</t>
    </rPh>
    <rPh sb="19" eb="21">
      <t>ボウスイ</t>
    </rPh>
    <rPh sb="21" eb="22">
      <t>コウ</t>
    </rPh>
    <rPh sb="23" eb="24">
      <t>ホウ</t>
    </rPh>
    <rPh sb="25" eb="27">
      <t>ロウム</t>
    </rPh>
    <rPh sb="27" eb="29">
      <t>タンカ</t>
    </rPh>
    <rPh sb="30" eb="31">
      <t>タカ</t>
    </rPh>
    <rPh sb="32" eb="34">
      <t>バアイ</t>
    </rPh>
    <phoneticPr fontId="2"/>
  </si>
  <si>
    <t>**　特殊作業員の青色は、防水工よりも特殊作業員の方が労務単価が高い場合</t>
    <rPh sb="3" eb="5">
      <t>トクシュ</t>
    </rPh>
    <rPh sb="5" eb="8">
      <t>サギョウイン</t>
    </rPh>
    <rPh sb="9" eb="11">
      <t>アオイロ</t>
    </rPh>
    <rPh sb="13" eb="15">
      <t>ボウスイ</t>
    </rPh>
    <rPh sb="15" eb="16">
      <t>コウ</t>
    </rPh>
    <rPh sb="19" eb="21">
      <t>トクシュ</t>
    </rPh>
    <rPh sb="21" eb="24">
      <t>サギョウイン</t>
    </rPh>
    <rPh sb="25" eb="26">
      <t>ホウ</t>
    </rPh>
    <rPh sb="27" eb="29">
      <t>ロウム</t>
    </rPh>
    <rPh sb="29" eb="31">
      <t>タンカ</t>
    </rPh>
    <rPh sb="32" eb="33">
      <t>タカ</t>
    </rPh>
    <rPh sb="34" eb="36">
      <t>バアイ</t>
    </rPh>
    <phoneticPr fontId="2"/>
  </si>
  <si>
    <t>ＣＳⅠ工法</t>
    <rPh sb="3" eb="5">
      <t>コウホウ</t>
    </rPh>
    <phoneticPr fontId="2"/>
  </si>
  <si>
    <t>ＣＳⅡ工法</t>
    <rPh sb="3" eb="5">
      <t>コウホウ</t>
    </rPh>
    <phoneticPr fontId="2"/>
  </si>
  <si>
    <t>本資料は、標準歩掛を元に、公共工事設計労務単価と材料のロスを考慮した施工単価の試算例です。</t>
    <rPh sb="0" eb="1">
      <t>ホン</t>
    </rPh>
    <rPh sb="1" eb="3">
      <t>シリョウ</t>
    </rPh>
    <rPh sb="5" eb="7">
      <t>ヒョウジュン</t>
    </rPh>
    <rPh sb="7" eb="9">
      <t>ブガカリ</t>
    </rPh>
    <rPh sb="10" eb="11">
      <t>モト</t>
    </rPh>
    <rPh sb="24" eb="26">
      <t>ザイリョウ</t>
    </rPh>
    <rPh sb="30" eb="32">
      <t>コウリョ</t>
    </rPh>
    <rPh sb="34" eb="36">
      <t>セコウ</t>
    </rPh>
    <rPh sb="36" eb="38">
      <t>タンカ</t>
    </rPh>
    <rPh sb="39" eb="41">
      <t>シサン</t>
    </rPh>
    <rPh sb="41" eb="42">
      <t>レイ</t>
    </rPh>
    <phoneticPr fontId="2"/>
  </si>
  <si>
    <t>ＣＳⅠ工法（ＣＳ－２１・１回塗布）</t>
    <rPh sb="3" eb="5">
      <t>コウホウ</t>
    </rPh>
    <rPh sb="13" eb="14">
      <t>カイ</t>
    </rPh>
    <rPh sb="14" eb="16">
      <t>トフ</t>
    </rPh>
    <phoneticPr fontId="7"/>
  </si>
  <si>
    <t>２．ＣＳ－２１塗布(２００ｇ／㎡)</t>
    <rPh sb="7" eb="9">
      <t>トフ</t>
    </rPh>
    <phoneticPr fontId="7"/>
  </si>
  <si>
    <t>３．湿潤散水</t>
    <rPh sb="2" eb="4">
      <t>シツジュン</t>
    </rPh>
    <phoneticPr fontId="7"/>
  </si>
  <si>
    <t>ＣＳⅡ工法（ＣＳ－２１・２回塗布）</t>
    <rPh sb="3" eb="5">
      <t>コウホウ</t>
    </rPh>
    <phoneticPr fontId="7"/>
  </si>
  <si>
    <t>２．ＣＳ－２１塗布(１５０ｇ／㎡)</t>
    <rPh sb="7" eb="9">
      <t>トフ</t>
    </rPh>
    <phoneticPr fontId="7"/>
  </si>
  <si>
    <t>４．ＣＳ－２１塗布(１５０ｇ／㎡)</t>
    <rPh sb="7" eb="9">
      <t>トフ</t>
    </rPh>
    <phoneticPr fontId="7"/>
  </si>
  <si>
    <t>５．湿潤散水</t>
    <rPh sb="2" eb="4">
      <t>シツジュン</t>
    </rPh>
    <phoneticPr fontId="7"/>
  </si>
  <si>
    <t>施工手順</t>
    <rPh sb="0" eb="2">
      <t>セコウ</t>
    </rPh>
    <rPh sb="2" eb="4">
      <t>テジュン</t>
    </rPh>
    <phoneticPr fontId="2"/>
  </si>
  <si>
    <t>試算結果（㎡あたり施工単価）</t>
    <rPh sb="0" eb="2">
      <t>シサン</t>
    </rPh>
    <rPh sb="2" eb="4">
      <t>ケッカ</t>
    </rPh>
    <phoneticPr fontId="2"/>
  </si>
  <si>
    <t>地方連絡協議会名</t>
    <phoneticPr fontId="2"/>
  </si>
  <si>
    <t>土木一般世話役</t>
    <phoneticPr fontId="2"/>
  </si>
  <si>
    <t>防水工*</t>
    <phoneticPr fontId="2"/>
  </si>
  <si>
    <t>特殊作業員**</t>
    <phoneticPr fontId="2"/>
  </si>
  <si>
    <t>普通作業員</t>
    <phoneticPr fontId="2"/>
  </si>
  <si>
    <t>％</t>
    <phoneticPr fontId="2"/>
  </si>
  <si>
    <t>*** 防水工と特殊作業員のピンク色は、防水工と特殊作業員の労務単価が同じ場合</t>
    <rPh sb="4" eb="6">
      <t>ボウスイ</t>
    </rPh>
    <rPh sb="6" eb="7">
      <t>コウ</t>
    </rPh>
    <rPh sb="8" eb="10">
      <t>トクシュ</t>
    </rPh>
    <rPh sb="10" eb="13">
      <t>サギョウイン</t>
    </rPh>
    <rPh sb="17" eb="18">
      <t>イロ</t>
    </rPh>
    <rPh sb="30" eb="32">
      <t>ロウム</t>
    </rPh>
    <rPh sb="32" eb="34">
      <t>タンカ</t>
    </rPh>
    <rPh sb="35" eb="36">
      <t>オナ</t>
    </rPh>
    <rPh sb="37" eb="39">
      <t>バアイ</t>
    </rPh>
    <phoneticPr fontId="2"/>
  </si>
  <si>
    <t>協会歩掛（300㎡以上）</t>
    <rPh sb="0" eb="2">
      <t>キョウカイ</t>
    </rPh>
    <rPh sb="2" eb="4">
      <t>ブガカリ</t>
    </rPh>
    <rPh sb="9" eb="11">
      <t>イジョウ</t>
    </rPh>
    <phoneticPr fontId="2"/>
  </si>
  <si>
    <t>全国平均</t>
    <rPh sb="0" eb="2">
      <t>ゼンコク</t>
    </rPh>
    <rPh sb="2" eb="4">
      <t>ヘイキン</t>
    </rPh>
    <phoneticPr fontId="2"/>
  </si>
  <si>
    <t>左官</t>
    <rPh sb="0" eb="2">
      <t>サカン</t>
    </rPh>
    <phoneticPr fontId="2"/>
  </si>
  <si>
    <t>CS-21ネオ</t>
    <phoneticPr fontId="2"/>
  </si>
  <si>
    <t>労務費の6％</t>
    <rPh sb="0" eb="3">
      <t>ロウムヒ</t>
    </rPh>
    <phoneticPr fontId="2"/>
  </si>
  <si>
    <t>塗布量</t>
    <rPh sb="0" eb="2">
      <t>トフ</t>
    </rPh>
    <rPh sb="2" eb="3">
      <t>リョウ</t>
    </rPh>
    <phoneticPr fontId="2"/>
  </si>
  <si>
    <t>材料費</t>
    <rPh sb="0" eb="2">
      <t>ザイリョウ</t>
    </rPh>
    <rPh sb="2" eb="3">
      <t>ヒ</t>
    </rPh>
    <phoneticPr fontId="2"/>
  </si>
  <si>
    <t>労務費</t>
    <rPh sb="0" eb="3">
      <t>ロウムヒ</t>
    </rPh>
    <phoneticPr fontId="2"/>
  </si>
  <si>
    <t>諸雑費</t>
    <rPh sb="0" eb="1">
      <t>ショ</t>
    </rPh>
    <rPh sb="1" eb="3">
      <t>ザッピ</t>
    </rPh>
    <phoneticPr fontId="2"/>
  </si>
  <si>
    <t>㎡あたり単価</t>
    <rPh sb="4" eb="6">
      <t>タンカ</t>
    </rPh>
    <phoneticPr fontId="2"/>
  </si>
  <si>
    <t>改め㎡単価</t>
    <rPh sb="3" eb="5">
      <t>タンカ</t>
    </rPh>
    <phoneticPr fontId="2"/>
  </si>
  <si>
    <t>％</t>
    <phoneticPr fontId="2"/>
  </si>
  <si>
    <t>施工面積</t>
    <rPh sb="0" eb="2">
      <t>セコウ</t>
    </rPh>
    <rPh sb="2" eb="4">
      <t>メンセキ</t>
    </rPh>
    <phoneticPr fontId="2"/>
  </si>
  <si>
    <t>ｋｇ／㎡</t>
    <phoneticPr fontId="2"/>
  </si>
  <si>
    <t>土木一般世話役×1</t>
    <rPh sb="0" eb="2">
      <t>ドボク</t>
    </rPh>
    <rPh sb="2" eb="4">
      <t>イッパン</t>
    </rPh>
    <rPh sb="4" eb="7">
      <t>セワヤク</t>
    </rPh>
    <phoneticPr fontId="2"/>
  </si>
  <si>
    <t>特殊作業員×4</t>
    <rPh sb="0" eb="2">
      <t>トクシュ</t>
    </rPh>
    <rPh sb="2" eb="4">
      <t>サギョウ</t>
    </rPh>
    <rPh sb="4" eb="5">
      <t>イン</t>
    </rPh>
    <phoneticPr fontId="2"/>
  </si>
  <si>
    <t>全　国　平　均</t>
    <rPh sb="0" eb="1">
      <t>ゼン</t>
    </rPh>
    <rPh sb="2" eb="3">
      <t>クニ</t>
    </rPh>
    <rPh sb="4" eb="5">
      <t>ヒラ</t>
    </rPh>
    <rPh sb="6" eb="7">
      <t>ヒトシ</t>
    </rPh>
    <phoneticPr fontId="2"/>
  </si>
  <si>
    <t>協会歩掛による各都道府県別施工単価算出シート（ＣＳ－２１ネオ塗布工法）</t>
    <rPh sb="0" eb="2">
      <t>キョウカイ</t>
    </rPh>
    <rPh sb="2" eb="4">
      <t>ブガカリ</t>
    </rPh>
    <rPh sb="7" eb="12">
      <t>カクトドウフケン</t>
    </rPh>
    <rPh sb="12" eb="13">
      <t>ベツ</t>
    </rPh>
    <rPh sb="13" eb="15">
      <t>セコウ</t>
    </rPh>
    <rPh sb="15" eb="17">
      <t>タンカ</t>
    </rPh>
    <rPh sb="17" eb="19">
      <t>サンシュツ</t>
    </rPh>
    <rPh sb="30" eb="32">
      <t>トフ</t>
    </rPh>
    <rPh sb="32" eb="34">
      <t>コウホウ</t>
    </rPh>
    <phoneticPr fontId="2"/>
  </si>
  <si>
    <t>合 計</t>
    <rPh sb="0" eb="1">
      <t>ゴウ</t>
    </rPh>
    <rPh sb="2" eb="3">
      <t>ケイ</t>
    </rPh>
    <phoneticPr fontId="2"/>
  </si>
  <si>
    <t>ロス率5％</t>
    <rPh sb="2" eb="3">
      <t>リツ</t>
    </rPh>
    <phoneticPr fontId="2"/>
  </si>
  <si>
    <t>協会歩掛による各都道府県別施工単価算出シート（ＣＳ－２１ビルダー塗布工法）</t>
    <rPh sb="0" eb="2">
      <t>キョウカイ</t>
    </rPh>
    <rPh sb="2" eb="4">
      <t>ブガカリ</t>
    </rPh>
    <rPh sb="7" eb="12">
      <t>カクトドウフケン</t>
    </rPh>
    <rPh sb="12" eb="13">
      <t>ベツ</t>
    </rPh>
    <rPh sb="13" eb="15">
      <t>セコウ</t>
    </rPh>
    <rPh sb="15" eb="17">
      <t>タンカ</t>
    </rPh>
    <rPh sb="17" eb="19">
      <t>サンシュツ</t>
    </rPh>
    <rPh sb="32" eb="34">
      <t>トフ</t>
    </rPh>
    <rPh sb="34" eb="36">
      <t>コウホウ</t>
    </rPh>
    <phoneticPr fontId="2"/>
  </si>
  <si>
    <t>土木一般世話役×2</t>
    <rPh sb="0" eb="2">
      <t>ドボク</t>
    </rPh>
    <rPh sb="2" eb="4">
      <t>イッパン</t>
    </rPh>
    <rPh sb="4" eb="7">
      <t>セワヤク</t>
    </rPh>
    <phoneticPr fontId="2"/>
  </si>
  <si>
    <t>アストン協会歩掛</t>
    <rPh sb="4" eb="6">
      <t>キョウカイ</t>
    </rPh>
    <rPh sb="6" eb="8">
      <t>ブガカリ</t>
    </rPh>
    <phoneticPr fontId="2"/>
  </si>
  <si>
    <t>CS-21ビルダー</t>
    <phoneticPr fontId="2"/>
  </si>
  <si>
    <t>ロス率10％</t>
    <rPh sb="2" eb="3">
      <t>リツ</t>
    </rPh>
    <phoneticPr fontId="2"/>
  </si>
  <si>
    <t>ｋｇ／㎡</t>
    <phoneticPr fontId="2"/>
  </si>
  <si>
    <t>％</t>
    <phoneticPr fontId="2"/>
  </si>
  <si>
    <t>土木一般世話役×4</t>
    <rPh sb="0" eb="2">
      <t>ドボク</t>
    </rPh>
    <rPh sb="2" eb="4">
      <t>イッパン</t>
    </rPh>
    <rPh sb="4" eb="7">
      <t>セワヤク</t>
    </rPh>
    <phoneticPr fontId="2"/>
  </si>
  <si>
    <t>防水工×16</t>
    <rPh sb="0" eb="2">
      <t>ボウスイ</t>
    </rPh>
    <rPh sb="2" eb="3">
      <t>コウ</t>
    </rPh>
    <phoneticPr fontId="2"/>
  </si>
  <si>
    <t>土木一般世話役×2.5</t>
    <rPh sb="0" eb="2">
      <t>ドボク</t>
    </rPh>
    <rPh sb="2" eb="4">
      <t>イッパン</t>
    </rPh>
    <rPh sb="4" eb="7">
      <t>セワヤク</t>
    </rPh>
    <phoneticPr fontId="2"/>
  </si>
  <si>
    <t>防水工×10</t>
    <rPh sb="0" eb="2">
      <t>ボウスイ</t>
    </rPh>
    <rPh sb="2" eb="3">
      <t>コウ</t>
    </rPh>
    <phoneticPr fontId="2"/>
  </si>
  <si>
    <t>防水工×8</t>
    <rPh sb="0" eb="2">
      <t>ボウスイ</t>
    </rPh>
    <rPh sb="2" eb="3">
      <t>コウ</t>
    </rPh>
    <phoneticPr fontId="2"/>
  </si>
  <si>
    <t>１．表層部の水分調整</t>
    <rPh sb="2" eb="4">
      <t>ヒョウソウ</t>
    </rPh>
    <rPh sb="4" eb="5">
      <t>ブ</t>
    </rPh>
    <rPh sb="6" eb="8">
      <t>スイブン</t>
    </rPh>
    <rPh sb="8" eb="10">
      <t>チョウセイ</t>
    </rPh>
    <phoneticPr fontId="7"/>
  </si>
  <si>
    <t>対　　象：コンクリート構造物</t>
    <rPh sb="0" eb="1">
      <t>タイ</t>
    </rPh>
    <rPh sb="3" eb="4">
      <t>ゾウ</t>
    </rPh>
    <rPh sb="11" eb="14">
      <t>コウゾウブツ</t>
    </rPh>
    <phoneticPr fontId="9"/>
  </si>
  <si>
    <t>施工面積：３００㎡以上（連続していること）</t>
  </si>
  <si>
    <t>施工方法：固定足場・躯体上・地面上から施工</t>
    <rPh sb="10" eb="12">
      <t>クタイ</t>
    </rPh>
    <rPh sb="12" eb="13">
      <t>ジョウ</t>
    </rPh>
    <phoneticPr fontId="9"/>
  </si>
  <si>
    <t>塗布向き：下向き・横向き塗布</t>
    <rPh sb="0" eb="2">
      <t>トフ</t>
    </rPh>
    <rPh sb="2" eb="3">
      <t>ム</t>
    </rPh>
    <rPh sb="5" eb="6">
      <t>シタ</t>
    </rPh>
    <rPh sb="6" eb="7">
      <t>ム</t>
    </rPh>
    <rPh sb="9" eb="11">
      <t>ヨコム</t>
    </rPh>
    <rPh sb="12" eb="14">
      <t>トフ</t>
    </rPh>
    <phoneticPr fontId="9"/>
  </si>
  <si>
    <t>施工前処理（下地処理・素地調整等）は別途</t>
    <phoneticPr fontId="12"/>
  </si>
  <si>
    <t>●試算条件</t>
    <rPh sb="1" eb="3">
      <t>シサン</t>
    </rPh>
    <rPh sb="3" eb="5">
      <t>ジョウケン</t>
    </rPh>
    <phoneticPr fontId="2"/>
  </si>
  <si>
    <t>ＣＳ－２１ネオ塗布工法</t>
    <rPh sb="7" eb="9">
      <t>トフ</t>
    </rPh>
    <rPh sb="9" eb="11">
      <t>コウホウ</t>
    </rPh>
    <phoneticPr fontId="2"/>
  </si>
  <si>
    <t>１．ＣＳ－２１ネオ塗布(２００ｇ／㎡)</t>
    <rPh sb="9" eb="11">
      <t>トフ</t>
    </rPh>
    <phoneticPr fontId="7"/>
  </si>
  <si>
    <t>ＣＳ－２１ビルダー塗布工法</t>
    <rPh sb="9" eb="11">
      <t>トフ</t>
    </rPh>
    <rPh sb="11" eb="13">
      <t>コウホウ</t>
    </rPh>
    <phoneticPr fontId="2"/>
  </si>
  <si>
    <t>１．ＣＳ－２１ビルダー塗布(２００ｇ／㎡)</t>
    <rPh sb="11" eb="13">
      <t>トフ</t>
    </rPh>
    <phoneticPr fontId="7"/>
  </si>
  <si>
    <t>２．ＣＳ－２１ビルダー塗布(１００ｇ／㎡)</t>
    <rPh sb="11" eb="13">
      <t>トフ</t>
    </rPh>
    <phoneticPr fontId="7"/>
  </si>
  <si>
    <t>施 工 班：５名（世話役×１＋作業員×４）</t>
    <rPh sb="0" eb="1">
      <t>セ</t>
    </rPh>
    <rPh sb="2" eb="3">
      <t>コウ</t>
    </rPh>
    <rPh sb="4" eb="5">
      <t>ハン</t>
    </rPh>
    <phoneticPr fontId="2"/>
  </si>
  <si>
    <t>◆試算結果</t>
    <rPh sb="1" eb="3">
      <t>シサン</t>
    </rPh>
    <rPh sb="3" eb="5">
      <t>ケッカ</t>
    </rPh>
    <phoneticPr fontId="2"/>
  </si>
  <si>
    <t>シート２：試算結果まとめ（ＣＳⅠ工法、ＣＳⅡ工法、ＣＳ－２１ネオ塗布工法、ＣＳ－２１ビルダー塗布工法）</t>
    <rPh sb="5" eb="7">
      <t>シサン</t>
    </rPh>
    <rPh sb="7" eb="9">
      <t>ケッカ</t>
    </rPh>
    <rPh sb="16" eb="18">
      <t>コウホウ</t>
    </rPh>
    <rPh sb="22" eb="24">
      <t>コウホウ</t>
    </rPh>
    <rPh sb="32" eb="34">
      <t>トフ</t>
    </rPh>
    <rPh sb="34" eb="36">
      <t>コウホウ</t>
    </rPh>
    <rPh sb="46" eb="48">
      <t>トフ</t>
    </rPh>
    <rPh sb="48" eb="50">
      <t>コウホウ</t>
    </rPh>
    <phoneticPr fontId="2"/>
  </si>
  <si>
    <t>１２０㎡/日</t>
    <phoneticPr fontId="2"/>
  </si>
  <si>
    <t>　７５㎡/日</t>
    <phoneticPr fontId="2"/>
  </si>
  <si>
    <t>３００㎡/日</t>
    <phoneticPr fontId="2"/>
  </si>
  <si>
    <t>１５０㎡/日</t>
    <phoneticPr fontId="2"/>
  </si>
  <si>
    <t>　５％</t>
    <phoneticPr fontId="2"/>
  </si>
  <si>
    <t>１０％</t>
    <phoneticPr fontId="2"/>
  </si>
  <si>
    <t>日当り施工数量</t>
    <rPh sb="0" eb="2">
      <t>ヒアタ</t>
    </rPh>
    <rPh sb="3" eb="5">
      <t>セコウ</t>
    </rPh>
    <rPh sb="5" eb="7">
      <t>スウリョウ</t>
    </rPh>
    <phoneticPr fontId="2"/>
  </si>
  <si>
    <t>材料ロス率</t>
    <rPh sb="0" eb="2">
      <t>ザイリョウ</t>
    </rPh>
    <rPh sb="4" eb="5">
      <t>リツ</t>
    </rPh>
    <phoneticPr fontId="2"/>
  </si>
  <si>
    <r>
      <t>&gt; 下地処理</t>
    </r>
    <r>
      <rPr>
        <sz val="10"/>
        <rFont val="ＭＳ ゴシック"/>
        <family val="3"/>
        <charset val="128"/>
      </rPr>
      <t>［</t>
    </r>
    <r>
      <rPr>
        <sz val="10"/>
        <rFont val="ＭＳ ゴシック"/>
        <family val="3"/>
        <charset val="128"/>
      </rPr>
      <t>ひび割れ補修、断面修復など］</t>
    </r>
    <phoneticPr fontId="12"/>
  </si>
  <si>
    <t>&gt; 素地調整［高圧洗浄・簡易清掃・サンダーケレンなど］</t>
    <rPh sb="12" eb="14">
      <t>カンイ</t>
    </rPh>
    <phoneticPr fontId="12"/>
  </si>
  <si>
    <t>ＣＳ－２１シリーズ製品の塗布工法 標準単価表（以降、標準歩掛）は、労務単価がアストン協会単価であり、</t>
    <rPh sb="9" eb="11">
      <t>セイヒン</t>
    </rPh>
    <rPh sb="23" eb="25">
      <t>イコウ</t>
    </rPh>
    <rPh sb="26" eb="28">
      <t>ヒョウジュン</t>
    </rPh>
    <rPh sb="28" eb="30">
      <t>ブガカリ</t>
    </rPh>
    <rPh sb="33" eb="35">
      <t>ロウム</t>
    </rPh>
    <rPh sb="35" eb="37">
      <t>タンカ</t>
    </rPh>
    <rPh sb="42" eb="44">
      <t>キョウカイ</t>
    </rPh>
    <phoneticPr fontId="2"/>
  </si>
  <si>
    <t>公共工事設計労務単価とは異なります。</t>
    <phoneticPr fontId="2"/>
  </si>
  <si>
    <t>※都道府県別の試算には、労務単価が高い方を採用。（ＣＳ－２１ネオのみ「特殊作業員」単価で統一）</t>
    <rPh sb="1" eb="5">
      <t>トドウフケン</t>
    </rPh>
    <rPh sb="5" eb="6">
      <t>ベツ</t>
    </rPh>
    <rPh sb="7" eb="9">
      <t>シサン</t>
    </rPh>
    <rPh sb="12" eb="14">
      <t>ロウム</t>
    </rPh>
    <rPh sb="14" eb="16">
      <t>タンカ</t>
    </rPh>
    <rPh sb="17" eb="18">
      <t>タカ</t>
    </rPh>
    <rPh sb="19" eb="20">
      <t>ホウ</t>
    </rPh>
    <rPh sb="21" eb="23">
      <t>サイヨウ</t>
    </rPh>
    <rPh sb="35" eb="37">
      <t>トクシュ</t>
    </rPh>
    <rPh sb="37" eb="40">
      <t>サギョウイン</t>
    </rPh>
    <rPh sb="41" eb="43">
      <t>タンカ</t>
    </rPh>
    <rPh sb="44" eb="46">
      <t>トウイツ</t>
    </rPh>
    <phoneticPr fontId="2"/>
  </si>
  <si>
    <t>協会歩掛による各都道府県別施工単価算出シート（ＣＳⅠ工法）</t>
    <rPh sb="0" eb="2">
      <t>キョウカイ</t>
    </rPh>
    <rPh sb="2" eb="4">
      <t>ブガカリ</t>
    </rPh>
    <rPh sb="7" eb="12">
      <t>カクトドウフケン</t>
    </rPh>
    <rPh sb="12" eb="13">
      <t>ベツ</t>
    </rPh>
    <rPh sb="13" eb="15">
      <t>セコウ</t>
    </rPh>
    <rPh sb="15" eb="17">
      <t>タンカ</t>
    </rPh>
    <rPh sb="17" eb="19">
      <t>サンシュツ</t>
    </rPh>
    <rPh sb="26" eb="28">
      <t>コウホウ</t>
    </rPh>
    <phoneticPr fontId="2"/>
  </si>
  <si>
    <t>協会歩掛による各都道府県別施工単価算出シート（ＣＳⅡ工法）</t>
    <rPh sb="0" eb="2">
      <t>キョウカイ</t>
    </rPh>
    <rPh sb="2" eb="4">
      <t>ブガカリ</t>
    </rPh>
    <rPh sb="7" eb="12">
      <t>カクトドウフケン</t>
    </rPh>
    <rPh sb="12" eb="13">
      <t>ベツ</t>
    </rPh>
    <rPh sb="13" eb="15">
      <t>セコウ</t>
    </rPh>
    <rPh sb="15" eb="17">
      <t>タンカ</t>
    </rPh>
    <rPh sb="17" eb="19">
      <t>サンシュツ</t>
    </rPh>
    <rPh sb="26" eb="28">
      <t>コウホウ</t>
    </rPh>
    <phoneticPr fontId="2"/>
  </si>
  <si>
    <t>都道府県別の施工単価（試算例）について</t>
    <rPh sb="0" eb="4">
      <t>トドウフケン</t>
    </rPh>
    <rPh sb="4" eb="5">
      <t>ベツ</t>
    </rPh>
    <rPh sb="6" eb="8">
      <t>セコウ</t>
    </rPh>
    <rPh sb="8" eb="10">
      <t>タンカ</t>
    </rPh>
    <rPh sb="11" eb="13">
      <t>シサン</t>
    </rPh>
    <rPh sb="13" eb="14">
      <t>レイ</t>
    </rPh>
    <phoneticPr fontId="2"/>
  </si>
  <si>
    <t>諸雑費　：　労務費の６％</t>
    <rPh sb="0" eb="1">
      <t>ショ</t>
    </rPh>
    <rPh sb="1" eb="3">
      <t>ザッピ</t>
    </rPh>
    <rPh sb="6" eb="9">
      <t>ロウムヒ</t>
    </rPh>
    <phoneticPr fontId="2"/>
  </si>
  <si>
    <t>シート３：ＣＳⅠ工法［塗布材：ＣＳ－２１］の試算結果（都道府県別、ｍ2あたり施工単価）</t>
    <rPh sb="11" eb="13">
      <t>トフ</t>
    </rPh>
    <rPh sb="13" eb="14">
      <t>ザイ</t>
    </rPh>
    <rPh sb="22" eb="24">
      <t>シサン</t>
    </rPh>
    <rPh sb="24" eb="26">
      <t>ケッカ</t>
    </rPh>
    <phoneticPr fontId="2"/>
  </si>
  <si>
    <t>シート４：ＣＳⅡ工法［塗布材：ＣＳ－２１］の試算結果（都道府県別、ｍ2あたり施工単価）</t>
    <rPh sb="22" eb="24">
      <t>シサン</t>
    </rPh>
    <rPh sb="24" eb="26">
      <t>ケッカ</t>
    </rPh>
    <phoneticPr fontId="2"/>
  </si>
  <si>
    <t>シート５：ＣＳ－２１ネオ塗布工法の試算結果（都道府県別、ｍ2あたり施工単価）</t>
    <rPh sb="12" eb="14">
      <t>トフ</t>
    </rPh>
    <rPh sb="17" eb="19">
      <t>シサン</t>
    </rPh>
    <rPh sb="19" eb="21">
      <t>ケッカ</t>
    </rPh>
    <phoneticPr fontId="2"/>
  </si>
  <si>
    <t>シート６：ＣＳ－２１ビルダー塗布工法の試算結果（都道府県別、ｍ2あたり施工単価）</t>
    <rPh sb="14" eb="16">
      <t>トフ</t>
    </rPh>
    <rPh sb="19" eb="21">
      <t>シサン</t>
    </rPh>
    <rPh sb="21" eb="23">
      <t>ケッカ</t>
    </rPh>
    <phoneticPr fontId="2"/>
  </si>
  <si>
    <t>ｍ2あたり機+労（材料費を除く）</t>
    <rPh sb="5" eb="6">
      <t>キ</t>
    </rPh>
    <rPh sb="7" eb="8">
      <t>ロウ</t>
    </rPh>
    <rPh sb="9" eb="12">
      <t>ザイリョウヒ</t>
    </rPh>
    <rPh sb="13" eb="14">
      <t>ノゾ</t>
    </rPh>
    <phoneticPr fontId="2"/>
  </si>
  <si>
    <t>令和５年度公共工事設計労務単価（令和５年３月以降適用）</t>
    <rPh sb="0" eb="2">
      <t>レイワ</t>
    </rPh>
    <rPh sb="16" eb="18">
      <t>レイワ</t>
    </rPh>
    <rPh sb="19" eb="20">
      <t>ネン</t>
    </rPh>
    <rPh sb="21" eb="22">
      <t>ガツ</t>
    </rPh>
    <rPh sb="22" eb="24">
      <t>イコウ</t>
    </rPh>
    <rPh sb="24" eb="26">
      <t>テキヨウ</t>
    </rPh>
    <phoneticPr fontId="2"/>
  </si>
  <si>
    <t>労務費　：　令和５年度 公共工事設計労務単価（シート１参照）</t>
    <rPh sb="0" eb="3">
      <t>ロウムヒ</t>
    </rPh>
    <rPh sb="6" eb="8">
      <t>レイワ</t>
    </rPh>
    <rPh sb="9" eb="11">
      <t>ネンド</t>
    </rPh>
    <rPh sb="12" eb="14">
      <t>コウキョウ</t>
    </rPh>
    <rPh sb="14" eb="16">
      <t>コウジ</t>
    </rPh>
    <rPh sb="16" eb="18">
      <t>セッケイ</t>
    </rPh>
    <rPh sb="18" eb="20">
      <t>ロウム</t>
    </rPh>
    <rPh sb="20" eb="22">
      <t>タンカ</t>
    </rPh>
    <rPh sb="27" eb="29">
      <t>サンショウ</t>
    </rPh>
    <phoneticPr fontId="2"/>
  </si>
  <si>
    <t>材料費</t>
    <rPh sb="0" eb="3">
      <t>ザイリョウヒ</t>
    </rPh>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</si>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</sst>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17" x14ac:knownFonts="1">
    <font>
      <sz val="10"/>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8"/>
      <name val="ＭＳ ゴシック"/>
      <family val="3"/>
      <charset val="128"/>
    </font>
    <font>
      <b/>
      <sz val="10"/>
      <color indexed="8"/>
      <name val="ＭＳ ゴシック"/>
      <family val="3"/>
      <charset val="128"/>
    </font>
    <font>
      <sz val="14"/>
      <name val="ＭＳ ゴシック"/>
      <family val="3"/>
      <charset val="128"/>
    </font>
    <font>
      <sz val="6"/>
      <name val="ＭＳ Ｐゴシック"/>
      <family val="3"/>
      <charset val="128"/>
    </font>
    <font>
      <sz val="10"/>
      <color theme="1"/>
      <name val="ＭＳ ゴシック"/>
      <family val="3"/>
      <charset val="128"/>
    </font>
    <font>
      <b/>
      <sz val="10"/>
      <color theme="1"/>
      <name val="ＭＳ ゴシック"/>
      <family val="3"/>
      <charset val="128"/>
    </font>
    <font>
      <b/>
      <sz val="12"/>
      <name val="ＭＳ ゴシック"/>
      <family val="3"/>
      <charset val="128"/>
    </font>
    <font>
      <sz val="11"/>
      <name val="ＭＳ Ｐゴシック"/>
      <family val="3"/>
      <charset val="128"/>
    </font>
    <font>
      <sz val="6"/>
      <name val="ＭＳ Ｐゴシック"/>
      <family val="2"/>
      <charset val="128"/>
      <scheme val="minor"/>
    </font>
    <font>
      <b/>
      <sz val="14"/>
      <name val="ＭＳ ゴシック"/>
      <family val="3"/>
      <charset val="128"/>
    </font>
    <font>
      <i/>
      <sz val="11"/>
      <color indexed="8"/>
      <name val="ＭＳ ゴシック"/>
      <family val="3"/>
      <charset val="128"/>
    </font>
    <font>
      <sz val="11"/>
      <color indexed="8"/>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99FF66"/>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top/>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bottom style="dashed">
        <color auto="1"/>
      </bottom>
      <diagonal/>
    </border>
    <border>
      <left style="dashed">
        <color auto="1"/>
      </left>
      <right/>
      <top/>
      <bottom/>
      <diagonal/>
    </border>
    <border>
      <left style="dashed">
        <color auto="1"/>
      </left>
      <right/>
      <top/>
      <bottom style="dashed">
        <color auto="1"/>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top/>
      <bottom style="thin">
        <color indexed="64"/>
      </bottom>
      <diagonal/>
    </border>
    <border>
      <left style="thin">
        <color indexed="64"/>
      </left>
      <right style="thin">
        <color rgb="FF000000"/>
      </right>
      <top/>
      <bottom style="thin">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tted">
        <color indexed="64"/>
      </top>
      <bottom style="double">
        <color indexed="64"/>
      </bottom>
      <diagonal/>
    </border>
    <border>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uble">
        <color indexed="64"/>
      </bottom>
      <diagonal/>
    </border>
    <border>
      <left/>
      <right/>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1" fillId="0" borderId="0"/>
  </cellStyleXfs>
  <cellXfs count="138">
    <xf numFmtId="0" fontId="0" fillId="0" borderId="0" xfId="0"/>
    <xf numFmtId="0" fontId="8" fillId="0" borderId="0" xfId="0" applyFont="1" applyAlignment="1">
      <alignment horizontal="right"/>
    </xf>
    <xf numFmtId="0" fontId="8" fillId="0" borderId="0" xfId="0" applyFont="1" applyAlignment="1">
      <alignment horizontal="left"/>
    </xf>
    <xf numFmtId="0" fontId="0" fillId="0" borderId="0" xfId="0" applyAlignment="1">
      <alignment horizontal="center" vertical="center"/>
    </xf>
    <xf numFmtId="0" fontId="4" fillId="0" borderId="0" xfId="0" applyFont="1" applyAlignment="1">
      <alignment horizontal="center" vertical="center"/>
    </xf>
    <xf numFmtId="176" fontId="4" fillId="0" borderId="10" xfId="0" applyNumberFormat="1" applyFont="1" applyBorder="1" applyAlignment="1">
      <alignment vertical="center"/>
    </xf>
    <xf numFmtId="176" fontId="4" fillId="0" borderId="11" xfId="0" applyNumberFormat="1" applyFont="1" applyBorder="1" applyAlignment="1">
      <alignment vertical="center"/>
    </xf>
    <xf numFmtId="176" fontId="4" fillId="0" borderId="12" xfId="0" applyNumberFormat="1" applyFont="1" applyBorder="1" applyAlignment="1">
      <alignment vertical="center"/>
    </xf>
    <xf numFmtId="176" fontId="4" fillId="0" borderId="1" xfId="0" applyNumberFormat="1" applyFont="1" applyBorder="1" applyAlignment="1">
      <alignment vertical="center"/>
    </xf>
    <xf numFmtId="0" fontId="4" fillId="0" borderId="13" xfId="0" applyFont="1" applyBorder="1" applyAlignment="1">
      <alignment horizontal="left" vertical="center" indent="1"/>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6" fontId="4" fillId="2" borderId="12" xfId="0" applyNumberFormat="1" applyFont="1" applyFill="1" applyBorder="1" applyAlignment="1">
      <alignment vertical="center"/>
    </xf>
    <xf numFmtId="176" fontId="4" fillId="3" borderId="11" xfId="0" applyNumberFormat="1" applyFont="1" applyFill="1" applyBorder="1" applyAlignment="1">
      <alignment vertical="center"/>
    </xf>
    <xf numFmtId="176" fontId="4" fillId="0" borderId="0" xfId="0" applyNumberFormat="1" applyFont="1" applyAlignment="1">
      <alignment vertical="center"/>
    </xf>
    <xf numFmtId="0" fontId="4" fillId="0" borderId="10" xfId="0" applyFont="1" applyBorder="1" applyAlignment="1">
      <alignment horizontal="left" vertical="center" indent="1"/>
    </xf>
    <xf numFmtId="176" fontId="4" fillId="0" borderId="16" xfId="0" applyNumberFormat="1" applyFont="1" applyBorder="1" applyAlignment="1">
      <alignment vertical="center"/>
    </xf>
    <xf numFmtId="176" fontId="4" fillId="2" borderId="15" xfId="0" applyNumberFormat="1" applyFont="1" applyFill="1" applyBorder="1" applyAlignment="1">
      <alignment vertical="center"/>
    </xf>
    <xf numFmtId="176" fontId="4" fillId="0" borderId="3" xfId="0" applyNumberFormat="1"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vertical="center"/>
    </xf>
    <xf numFmtId="0" fontId="1" fillId="0" borderId="0" xfId="0" applyFont="1"/>
    <xf numFmtId="0" fontId="1" fillId="0" borderId="0" xfId="0" applyFont="1" applyAlignment="1">
      <alignment horizontal="center" vertical="center"/>
    </xf>
    <xf numFmtId="176" fontId="4" fillId="0" borderId="17" xfId="0" applyNumberFormat="1" applyFont="1" applyBorder="1" applyAlignment="1">
      <alignment vertical="center"/>
    </xf>
    <xf numFmtId="176" fontId="4" fillId="0" borderId="4" xfId="0" applyNumberFormat="1" applyFont="1" applyBorder="1" applyAlignment="1">
      <alignment vertical="center"/>
    </xf>
    <xf numFmtId="176" fontId="8" fillId="2" borderId="12" xfId="0" applyNumberFormat="1" applyFont="1" applyFill="1" applyBorder="1" applyAlignment="1">
      <alignment vertical="center"/>
    </xf>
    <xf numFmtId="176" fontId="0" fillId="0" borderId="0" xfId="0" applyNumberFormat="1" applyAlignment="1">
      <alignment horizontal="center" vertical="center"/>
    </xf>
    <xf numFmtId="0" fontId="6" fillId="0" borderId="0" xfId="0" applyFont="1" applyAlignment="1">
      <alignment horizontal="center" vertical="center"/>
    </xf>
    <xf numFmtId="0" fontId="0" fillId="0" borderId="0" xfId="0" applyAlignment="1">
      <alignment horizontal="right"/>
    </xf>
    <xf numFmtId="0" fontId="8" fillId="0" borderId="0" xfId="0" applyFont="1" applyAlignment="1">
      <alignment horizontal="center"/>
    </xf>
    <xf numFmtId="0" fontId="0" fillId="4" borderId="0" xfId="0" applyFill="1" applyAlignment="1">
      <alignment horizontal="center"/>
    </xf>
    <xf numFmtId="0" fontId="0" fillId="4" borderId="0" xfId="0" applyFill="1"/>
    <xf numFmtId="0" fontId="4" fillId="0" borderId="1" xfId="0" applyFont="1" applyBorder="1" applyAlignment="1">
      <alignment horizontal="left" vertical="center" indent="1"/>
    </xf>
    <xf numFmtId="38" fontId="0" fillId="0" borderId="1" xfId="1" applyFont="1" applyBorder="1" applyAlignment="1">
      <alignment horizontal="center"/>
    </xf>
    <xf numFmtId="38" fontId="0" fillId="0" borderId="1" xfId="0" applyNumberFormat="1" applyBorder="1" applyAlignment="1">
      <alignment horizontal="center"/>
    </xf>
    <xf numFmtId="177" fontId="0" fillId="0" borderId="1"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38" fontId="3" fillId="0" borderId="1" xfId="1" applyFont="1" applyBorder="1" applyAlignment="1">
      <alignment horizontal="center"/>
    </xf>
    <xf numFmtId="0" fontId="3" fillId="0" borderId="0" xfId="0" applyFont="1"/>
    <xf numFmtId="0" fontId="10" fillId="0" borderId="0" xfId="0" applyFont="1"/>
    <xf numFmtId="0" fontId="4" fillId="0" borderId="19" xfId="0" applyFont="1" applyBorder="1" applyAlignment="1">
      <alignment horizontal="center" vertical="center"/>
    </xf>
    <xf numFmtId="38" fontId="0" fillId="3" borderId="1" xfId="1" applyFont="1" applyFill="1" applyBorder="1" applyAlignment="1">
      <alignment horizontal="center"/>
    </xf>
    <xf numFmtId="0" fontId="0" fillId="5" borderId="0" xfId="0" applyFill="1" applyAlignment="1">
      <alignment horizontal="center"/>
    </xf>
    <xf numFmtId="0" fontId="0" fillId="5" borderId="0" xfId="0" applyFill="1"/>
    <xf numFmtId="38" fontId="0" fillId="0" borderId="1" xfId="1" applyFont="1" applyFill="1" applyBorder="1" applyAlignment="1">
      <alignment horizontal="center"/>
    </xf>
    <xf numFmtId="0" fontId="10" fillId="0" borderId="0" xfId="3" applyFont="1"/>
    <xf numFmtId="0" fontId="1" fillId="0" borderId="0" xfId="3"/>
    <xf numFmtId="0" fontId="1" fillId="0" borderId="0" xfId="3" applyAlignment="1">
      <alignment horizontal="right"/>
    </xf>
    <xf numFmtId="0" fontId="1" fillId="4" borderId="0" xfId="3" applyFill="1" applyAlignment="1">
      <alignment horizontal="center"/>
    </xf>
    <xf numFmtId="0" fontId="1" fillId="4" borderId="0" xfId="3" applyFill="1"/>
    <xf numFmtId="0" fontId="1" fillId="0" borderId="9" xfId="3" applyBorder="1" applyAlignment="1">
      <alignment horizontal="center"/>
    </xf>
    <xf numFmtId="0" fontId="1" fillId="0" borderId="3" xfId="3" applyBorder="1" applyAlignment="1">
      <alignment horizontal="center"/>
    </xf>
    <xf numFmtId="0" fontId="4" fillId="0" borderId="1" xfId="3" applyFont="1" applyBorder="1" applyAlignment="1">
      <alignment horizontal="left" vertical="center" indent="1"/>
    </xf>
    <xf numFmtId="38" fontId="1" fillId="0" borderId="1" xfId="3" applyNumberFormat="1" applyBorder="1" applyAlignment="1">
      <alignment horizontal="center"/>
    </xf>
    <xf numFmtId="177" fontId="1" fillId="0" borderId="1" xfId="3" applyNumberFormat="1" applyBorder="1" applyAlignment="1">
      <alignment horizontal="center"/>
    </xf>
    <xf numFmtId="0" fontId="3" fillId="0" borderId="0" xfId="3" applyFont="1"/>
    <xf numFmtId="0" fontId="0" fillId="0" borderId="7" xfId="3" applyFont="1" applyBorder="1" applyAlignment="1">
      <alignment horizontal="center"/>
    </xf>
    <xf numFmtId="0" fontId="0" fillId="0" borderId="8" xfId="3" applyFont="1" applyBorder="1" applyAlignment="1">
      <alignment horizontal="center"/>
    </xf>
    <xf numFmtId="0" fontId="1" fillId="0" borderId="0" xfId="4" applyFont="1" applyAlignment="1">
      <alignment vertical="center"/>
    </xf>
    <xf numFmtId="9" fontId="0" fillId="0" borderId="0" xfId="0" quotePrefix="1" applyNumberFormat="1"/>
    <xf numFmtId="0" fontId="1" fillId="0" borderId="20" xfId="0" applyFont="1" applyBorder="1" applyAlignment="1">
      <alignment vertical="center"/>
    </xf>
    <xf numFmtId="0" fontId="0" fillId="0" borderId="20" xfId="0" applyBorder="1"/>
    <xf numFmtId="0" fontId="0" fillId="0" borderId="21" xfId="0" applyBorder="1"/>
    <xf numFmtId="0" fontId="0" fillId="0" borderId="22" xfId="0" applyBorder="1"/>
    <xf numFmtId="0" fontId="0" fillId="0" borderId="0" xfId="4" applyFont="1" applyAlignment="1">
      <alignment vertical="center"/>
    </xf>
    <xf numFmtId="0" fontId="0" fillId="6" borderId="3" xfId="0" applyFill="1" applyBorder="1" applyAlignment="1">
      <alignment horizontal="center" vertical="center"/>
    </xf>
    <xf numFmtId="38" fontId="0" fillId="6" borderId="3" xfId="0" applyNumberFormat="1" applyFill="1" applyBorder="1" applyAlignment="1">
      <alignment horizontal="center" vertical="center"/>
    </xf>
    <xf numFmtId="38" fontId="0" fillId="6" borderId="7" xfId="1" applyFont="1" applyFill="1" applyBorder="1" applyAlignment="1">
      <alignment horizontal="center"/>
    </xf>
    <xf numFmtId="38" fontId="0" fillId="6" borderId="1" xfId="1" applyFont="1" applyFill="1" applyBorder="1" applyAlignment="1">
      <alignment horizontal="center"/>
    </xf>
    <xf numFmtId="38" fontId="0" fillId="6" borderId="1" xfId="0" applyNumberFormat="1" applyFill="1" applyBorder="1" applyAlignment="1">
      <alignment horizontal="center"/>
    </xf>
    <xf numFmtId="177" fontId="0" fillId="6" borderId="1" xfId="0" applyNumberFormat="1" applyFill="1" applyBorder="1" applyAlignment="1">
      <alignment horizontal="center"/>
    </xf>
    <xf numFmtId="0" fontId="4" fillId="0" borderId="26" xfId="0" applyFont="1" applyBorder="1" applyAlignment="1">
      <alignment horizontal="center" vertical="center"/>
    </xf>
    <xf numFmtId="176" fontId="4" fillId="0" borderId="7" xfId="0" applyNumberFormat="1" applyFont="1" applyBorder="1" applyAlignment="1">
      <alignment vertical="center"/>
    </xf>
    <xf numFmtId="0" fontId="4" fillId="0" borderId="27" xfId="0" applyFont="1" applyBorder="1" applyAlignment="1">
      <alignment horizontal="center" vertical="center"/>
    </xf>
    <xf numFmtId="176" fontId="4" fillId="0" borderId="13" xfId="0" applyNumberFormat="1" applyFont="1" applyBorder="1" applyAlignment="1">
      <alignment vertical="center"/>
    </xf>
    <xf numFmtId="176" fontId="4" fillId="0" borderId="28" xfId="0" applyNumberFormat="1" applyFont="1" applyBorder="1" applyAlignment="1">
      <alignment vertical="center"/>
    </xf>
    <xf numFmtId="176" fontId="4" fillId="0" borderId="2" xfId="0" applyNumberFormat="1"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left" vertical="center" indent="1"/>
    </xf>
    <xf numFmtId="176" fontId="4" fillId="0" borderId="33" xfId="0" applyNumberFormat="1" applyFont="1" applyBorder="1" applyAlignment="1">
      <alignment vertical="center"/>
    </xf>
    <xf numFmtId="176" fontId="4" fillId="2" borderId="34" xfId="0" applyNumberFormat="1" applyFont="1" applyFill="1" applyBorder="1" applyAlignment="1">
      <alignment vertical="center"/>
    </xf>
    <xf numFmtId="176" fontId="4" fillId="0" borderId="35" xfId="0" applyNumberFormat="1" applyFont="1" applyBorder="1" applyAlignment="1">
      <alignment vertical="center"/>
    </xf>
    <xf numFmtId="176" fontId="4" fillId="0" borderId="36" xfId="0" applyNumberFormat="1" applyFont="1" applyBorder="1" applyAlignment="1">
      <alignment vertical="center"/>
    </xf>
    <xf numFmtId="176" fontId="4" fillId="0" borderId="37" xfId="0" applyNumberFormat="1" applyFont="1" applyBorder="1" applyAlignment="1">
      <alignment vertical="center"/>
    </xf>
    <xf numFmtId="176" fontId="5" fillId="0" borderId="3" xfId="0" applyNumberFormat="1" applyFont="1" applyBorder="1" applyAlignment="1">
      <alignment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left" vertical="center" indent="1"/>
    </xf>
    <xf numFmtId="0" fontId="4" fillId="0" borderId="43" xfId="0" applyFont="1" applyBorder="1" applyAlignment="1">
      <alignment horizontal="left" vertical="center" indent="1"/>
    </xf>
    <xf numFmtId="0" fontId="4" fillId="0" borderId="35" xfId="0" applyFont="1" applyBorder="1" applyAlignment="1">
      <alignment horizontal="left" vertical="center" indent="1"/>
    </xf>
    <xf numFmtId="0" fontId="5" fillId="0" borderId="29" xfId="0" applyFont="1" applyBorder="1" applyAlignment="1">
      <alignment horizontal="center" vertical="center"/>
    </xf>
    <xf numFmtId="176" fontId="5" fillId="0" borderId="7" xfId="0" applyNumberFormat="1" applyFont="1" applyBorder="1" applyAlignment="1">
      <alignment vertical="center"/>
    </xf>
    <xf numFmtId="38" fontId="1" fillId="0" borderId="0" xfId="1"/>
    <xf numFmtId="0" fontId="0" fillId="0" borderId="0" xfId="3" applyFont="1"/>
    <xf numFmtId="38" fontId="3" fillId="0" borderId="1" xfId="1" applyFont="1" applyBorder="1" applyAlignment="1"/>
    <xf numFmtId="176" fontId="8" fillId="3" borderId="11" xfId="0" applyNumberFormat="1" applyFont="1" applyFill="1" applyBorder="1" applyAlignment="1">
      <alignment vertical="center"/>
    </xf>
    <xf numFmtId="38" fontId="1" fillId="4" borderId="0" xfId="1" applyFill="1" applyAlignment="1">
      <alignment horizontal="center"/>
    </xf>
    <xf numFmtId="176" fontId="14" fillId="0" borderId="30" xfId="0" applyNumberFormat="1" applyFont="1" applyBorder="1" applyAlignment="1">
      <alignment horizontal="center" vertical="center"/>
    </xf>
    <xf numFmtId="176" fontId="14" fillId="0" borderId="7" xfId="0" applyNumberFormat="1" applyFont="1" applyBorder="1" applyAlignment="1">
      <alignment horizontal="center" vertical="center"/>
    </xf>
    <xf numFmtId="176" fontId="15" fillId="0" borderId="0" xfId="0" applyNumberFormat="1" applyFont="1" applyAlignment="1">
      <alignment vertical="center"/>
    </xf>
    <xf numFmtId="0" fontId="16" fillId="0" borderId="0" xfId="0" applyFont="1" applyAlignment="1">
      <alignment horizontal="center" vertical="center"/>
    </xf>
    <xf numFmtId="38" fontId="0" fillId="0" borderId="0" xfId="0" applyNumberFormat="1"/>
    <xf numFmtId="38" fontId="0" fillId="0" borderId="1" xfId="0" applyNumberFormat="1" applyBorder="1" applyAlignment="1">
      <alignment horizontal="center" vertical="center"/>
    </xf>
    <xf numFmtId="0" fontId="0" fillId="6" borderId="44" xfId="0" applyFill="1" applyBorder="1" applyAlignment="1">
      <alignment horizontal="center" vertical="center"/>
    </xf>
    <xf numFmtId="38" fontId="0" fillId="0" borderId="2" xfId="0" applyNumberFormat="1" applyBorder="1"/>
    <xf numFmtId="0" fontId="6" fillId="0" borderId="0" xfId="0" applyFont="1" applyAlignment="1">
      <alignment horizontal="left" vertical="center"/>
    </xf>
    <xf numFmtId="0" fontId="4" fillId="0" borderId="5" xfId="0" applyFont="1" applyBorder="1" applyAlignment="1">
      <alignment horizontal="center" vertical="center"/>
    </xf>
    <xf numFmtId="0" fontId="4" fillId="0" borderId="25" xfId="0" applyFont="1" applyBorder="1" applyAlignment="1">
      <alignment horizontal="center" vertical="center"/>
    </xf>
    <xf numFmtId="0" fontId="14" fillId="0" borderId="29" xfId="0" applyFont="1" applyBorder="1" applyAlignment="1">
      <alignment horizontal="center" vertical="center"/>
    </xf>
    <xf numFmtId="0" fontId="14" fillId="0" borderId="8" xfId="0" applyFont="1" applyBorder="1" applyAlignment="1">
      <alignment horizontal="center" vertical="center"/>
    </xf>
    <xf numFmtId="0" fontId="6" fillId="0" borderId="0" xfId="0" applyFont="1" applyAlignment="1">
      <alignment horizontal="center" vertical="center"/>
    </xf>
    <xf numFmtId="0" fontId="4" fillId="0" borderId="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13" fillId="0" borderId="0" xfId="0" applyFont="1" applyAlignment="1">
      <alignment vertical="center"/>
    </xf>
    <xf numFmtId="0" fontId="4" fillId="0" borderId="6" xfId="0" applyFont="1" applyBorder="1" applyAlignment="1">
      <alignment horizontal="center" vertical="center"/>
    </xf>
    <xf numFmtId="0" fontId="4" fillId="0" borderId="39" xfId="0" applyFont="1" applyBorder="1" applyAlignment="1">
      <alignment horizontal="center" vertical="center"/>
    </xf>
    <xf numFmtId="0" fontId="4" fillId="0" borderId="24"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1" fillId="0" borderId="9" xfId="3" applyBorder="1" applyAlignment="1">
      <alignment horizontal="center" vertical="center"/>
    </xf>
    <xf numFmtId="0" fontId="1" fillId="0" borderId="3" xfId="3" applyBorder="1" applyAlignment="1">
      <alignment horizontal="center" vertical="center"/>
    </xf>
    <xf numFmtId="0" fontId="5" fillId="0" borderId="2" xfId="3" applyFont="1" applyBorder="1" applyAlignment="1">
      <alignment horizontal="center" vertical="center"/>
    </xf>
    <xf numFmtId="0" fontId="5" fillId="0" borderId="18" xfId="3" applyFont="1" applyBorder="1" applyAlignment="1">
      <alignment horizontal="center" vertical="center"/>
    </xf>
    <xf numFmtId="0" fontId="1" fillId="0" borderId="5" xfId="3" applyBorder="1" applyAlignment="1">
      <alignment horizontal="center"/>
    </xf>
    <xf numFmtId="0" fontId="1" fillId="0" borderId="6" xfId="3" applyBorder="1" applyAlignment="1">
      <alignment horizontal="center"/>
    </xf>
    <xf numFmtId="0" fontId="0" fillId="0" borderId="9" xfId="0" applyBorder="1" applyAlignment="1">
      <alignment horizontal="center" vertical="center"/>
    </xf>
    <xf numFmtId="0" fontId="0" fillId="0" borderId="3" xfId="0" applyBorder="1" applyAlignment="1">
      <alignment horizontal="center" vertical="center"/>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cellXfs>
  <cellStyles count="5">
    <cellStyle name="桁区切り" xfId="1" builtinId="6"/>
    <cellStyle name="桁区切り 3"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99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L70"/>
  <sheetViews>
    <sheetView tabSelected="1" view="pageBreakPreview" zoomScale="75" zoomScaleNormal="75" zoomScaleSheetLayoutView="75" workbookViewId="0">
      <selection activeCell="BE46" sqref="BE46"/>
    </sheetView>
  </sheetViews>
  <sheetFormatPr defaultColWidth="2.7109375" defaultRowHeight="12" x14ac:dyDescent="0.15"/>
  <cols>
    <col min="1" max="36" width="2.7109375" customWidth="1"/>
  </cols>
  <sheetData>
    <row r="2" spans="2:21" x14ac:dyDescent="0.15">
      <c r="B2" s="110" t="s">
        <v>146</v>
      </c>
      <c r="C2" s="110"/>
      <c r="D2" s="110"/>
      <c r="E2" s="110"/>
      <c r="F2" s="110"/>
      <c r="G2" s="110"/>
      <c r="H2" s="110"/>
      <c r="I2" s="110"/>
      <c r="J2" s="110"/>
      <c r="K2" s="110"/>
      <c r="L2" s="110"/>
      <c r="M2" s="110"/>
      <c r="N2" s="110"/>
      <c r="O2" s="110"/>
      <c r="P2" s="110"/>
      <c r="Q2" s="110"/>
      <c r="R2" s="110"/>
      <c r="S2" s="110"/>
      <c r="T2" s="110"/>
      <c r="U2" s="110"/>
    </row>
    <row r="3" spans="2:21" x14ac:dyDescent="0.15">
      <c r="B3" s="110"/>
      <c r="C3" s="110"/>
      <c r="D3" s="110"/>
      <c r="E3" s="110"/>
      <c r="F3" s="110"/>
      <c r="G3" s="110"/>
      <c r="H3" s="110"/>
      <c r="I3" s="110"/>
      <c r="J3" s="110"/>
      <c r="K3" s="110"/>
      <c r="L3" s="110"/>
      <c r="M3" s="110"/>
      <c r="N3" s="110"/>
      <c r="O3" s="110"/>
      <c r="P3" s="110"/>
      <c r="Q3" s="110"/>
      <c r="R3" s="110"/>
      <c r="S3" s="110"/>
      <c r="T3" s="110"/>
      <c r="U3" s="110"/>
    </row>
    <row r="6" spans="2:21" x14ac:dyDescent="0.15">
      <c r="B6" t="s">
        <v>141</v>
      </c>
    </row>
    <row r="7" spans="2:21" x14ac:dyDescent="0.15">
      <c r="B7" t="s">
        <v>142</v>
      </c>
    </row>
    <row r="8" spans="2:21" ht="6" customHeight="1" x14ac:dyDescent="0.15"/>
    <row r="9" spans="2:21" x14ac:dyDescent="0.15">
      <c r="B9" t="s">
        <v>67</v>
      </c>
    </row>
    <row r="13" spans="2:21" x14ac:dyDescent="0.15">
      <c r="B13" t="s">
        <v>122</v>
      </c>
    </row>
    <row r="15" spans="2:21" x14ac:dyDescent="0.15">
      <c r="B15" t="s">
        <v>117</v>
      </c>
      <c r="C15" s="21"/>
      <c r="T15" s="62" t="s">
        <v>121</v>
      </c>
    </row>
    <row r="16" spans="2:21" ht="6" customHeight="1" x14ac:dyDescent="0.15">
      <c r="C16" s="21"/>
    </row>
    <row r="17" spans="2:29" x14ac:dyDescent="0.15">
      <c r="B17" t="s">
        <v>118</v>
      </c>
      <c r="C17" s="21"/>
      <c r="T17" s="68" t="s">
        <v>139</v>
      </c>
    </row>
    <row r="18" spans="2:29" ht="6" customHeight="1" x14ac:dyDescent="0.15">
      <c r="C18" s="21"/>
    </row>
    <row r="19" spans="2:29" x14ac:dyDescent="0.15">
      <c r="B19" s="22" t="s">
        <v>119</v>
      </c>
      <c r="C19" s="21"/>
      <c r="T19" s="68" t="s">
        <v>140</v>
      </c>
    </row>
    <row r="20" spans="2:29" ht="6" customHeight="1" x14ac:dyDescent="0.15">
      <c r="B20" s="22"/>
      <c r="C20" s="21"/>
    </row>
    <row r="21" spans="2:29" x14ac:dyDescent="0.15">
      <c r="B21" s="22" t="s">
        <v>120</v>
      </c>
      <c r="C21" s="21"/>
    </row>
    <row r="22" spans="2:29" ht="6" customHeight="1" x14ac:dyDescent="0.15">
      <c r="C22" s="21"/>
    </row>
    <row r="23" spans="2:29" x14ac:dyDescent="0.15">
      <c r="B23" t="s">
        <v>128</v>
      </c>
    </row>
    <row r="26" spans="2:29" x14ac:dyDescent="0.15">
      <c r="B26" s="42" t="s">
        <v>75</v>
      </c>
      <c r="S26" s="42" t="s">
        <v>137</v>
      </c>
      <c r="AC26" s="42" t="s">
        <v>138</v>
      </c>
    </row>
    <row r="28" spans="2:29" x14ac:dyDescent="0.15">
      <c r="B28" s="19" t="s">
        <v>68</v>
      </c>
      <c r="C28" s="23"/>
      <c r="R28" s="66"/>
      <c r="S28" t="s">
        <v>131</v>
      </c>
      <c r="AB28" s="66"/>
      <c r="AC28" s="63" t="s">
        <v>135</v>
      </c>
    </row>
    <row r="29" spans="2:29" ht="6" customHeight="1" x14ac:dyDescent="0.15">
      <c r="B29" s="23"/>
      <c r="C29" s="21"/>
      <c r="R29" s="66"/>
      <c r="AB29" s="66"/>
    </row>
    <row r="30" spans="2:29" x14ac:dyDescent="0.15">
      <c r="B30" s="19" t="s">
        <v>116</v>
      </c>
      <c r="C30" s="21"/>
      <c r="R30" s="66"/>
      <c r="AB30" s="66"/>
    </row>
    <row r="31" spans="2:29" x14ac:dyDescent="0.15">
      <c r="B31" s="21" t="s">
        <v>69</v>
      </c>
      <c r="C31" s="21"/>
      <c r="R31" s="66"/>
      <c r="AB31" s="66"/>
    </row>
    <row r="32" spans="2:29" x14ac:dyDescent="0.15">
      <c r="B32" s="21" t="s">
        <v>70</v>
      </c>
      <c r="C32" s="21"/>
      <c r="R32" s="66"/>
      <c r="AB32" s="66"/>
    </row>
    <row r="33" spans="2:38" ht="6" customHeight="1" x14ac:dyDescent="0.15">
      <c r="B33" s="64"/>
      <c r="C33" s="64"/>
      <c r="D33" s="65"/>
      <c r="E33" s="65"/>
      <c r="F33" s="65"/>
      <c r="G33" s="65"/>
      <c r="H33" s="65"/>
      <c r="I33" s="65"/>
      <c r="J33" s="65"/>
      <c r="K33" s="65"/>
      <c r="L33" s="65"/>
      <c r="M33" s="65"/>
      <c r="N33" s="65"/>
      <c r="O33" s="65"/>
      <c r="P33" s="65"/>
      <c r="Q33" s="65"/>
      <c r="R33" s="67"/>
      <c r="S33" s="65"/>
      <c r="T33" s="65"/>
      <c r="U33" s="65"/>
      <c r="V33" s="65"/>
      <c r="W33" s="65"/>
      <c r="X33" s="65"/>
      <c r="Y33" s="65"/>
      <c r="Z33" s="65"/>
      <c r="AA33" s="65"/>
      <c r="AB33" s="67"/>
      <c r="AC33" s="65"/>
      <c r="AD33" s="65"/>
      <c r="AE33" s="65"/>
      <c r="AF33" s="65"/>
      <c r="AG33" s="65"/>
      <c r="AH33" s="65"/>
      <c r="AI33" s="65"/>
      <c r="AJ33" s="65"/>
      <c r="AK33" s="65"/>
      <c r="AL33" s="65"/>
    </row>
    <row r="34" spans="2:38" ht="6" customHeight="1" x14ac:dyDescent="0.15">
      <c r="R34" s="66"/>
      <c r="AB34" s="66"/>
    </row>
    <row r="35" spans="2:38" x14ac:dyDescent="0.15">
      <c r="B35" s="21" t="s">
        <v>71</v>
      </c>
      <c r="C35" s="23"/>
      <c r="R35" s="66"/>
      <c r="S35" t="s">
        <v>132</v>
      </c>
      <c r="AB35" s="66"/>
      <c r="AC35" s="63" t="s">
        <v>135</v>
      </c>
    </row>
    <row r="36" spans="2:38" ht="6" customHeight="1" x14ac:dyDescent="0.15">
      <c r="B36" s="23"/>
      <c r="C36" s="21"/>
      <c r="R36" s="66"/>
      <c r="AB36" s="66"/>
    </row>
    <row r="37" spans="2:38" x14ac:dyDescent="0.15">
      <c r="B37" s="19" t="s">
        <v>116</v>
      </c>
      <c r="C37" s="21"/>
      <c r="R37" s="66"/>
      <c r="AB37" s="66"/>
    </row>
    <row r="38" spans="2:38" x14ac:dyDescent="0.15">
      <c r="B38" s="21" t="s">
        <v>72</v>
      </c>
      <c r="C38" s="21"/>
      <c r="R38" s="66"/>
      <c r="AB38" s="66"/>
    </row>
    <row r="39" spans="2:38" x14ac:dyDescent="0.15">
      <c r="B39" s="21" t="s">
        <v>70</v>
      </c>
      <c r="C39" s="21"/>
      <c r="R39" s="66"/>
      <c r="AB39" s="66"/>
    </row>
    <row r="40" spans="2:38" x14ac:dyDescent="0.15">
      <c r="B40" s="21" t="s">
        <v>73</v>
      </c>
      <c r="C40" s="21"/>
      <c r="R40" s="66"/>
      <c r="AB40" s="66"/>
    </row>
    <row r="41" spans="2:38" x14ac:dyDescent="0.15">
      <c r="B41" s="21" t="s">
        <v>74</v>
      </c>
      <c r="C41" s="21"/>
      <c r="R41" s="66"/>
      <c r="AB41" s="66"/>
    </row>
    <row r="42" spans="2:38" ht="6" customHeight="1" x14ac:dyDescent="0.15">
      <c r="B42" s="65"/>
      <c r="C42" s="65"/>
      <c r="D42" s="65"/>
      <c r="E42" s="65"/>
      <c r="F42" s="65"/>
      <c r="G42" s="65"/>
      <c r="H42" s="65"/>
      <c r="I42" s="65"/>
      <c r="J42" s="65"/>
      <c r="K42" s="65"/>
      <c r="L42" s="65"/>
      <c r="M42" s="65"/>
      <c r="N42" s="65"/>
      <c r="O42" s="65"/>
      <c r="P42" s="65"/>
      <c r="Q42" s="65"/>
      <c r="R42" s="67"/>
      <c r="S42" s="65"/>
      <c r="T42" s="65"/>
      <c r="U42" s="65"/>
      <c r="V42" s="65"/>
      <c r="W42" s="65"/>
      <c r="X42" s="65"/>
      <c r="Y42" s="65"/>
      <c r="Z42" s="65"/>
      <c r="AA42" s="65"/>
      <c r="AB42" s="67"/>
      <c r="AC42" s="65"/>
      <c r="AD42" s="65"/>
      <c r="AE42" s="65"/>
      <c r="AF42" s="65"/>
      <c r="AG42" s="65"/>
      <c r="AH42" s="65"/>
      <c r="AI42" s="65"/>
      <c r="AJ42" s="65"/>
      <c r="AK42" s="65"/>
      <c r="AL42" s="65"/>
    </row>
    <row r="43" spans="2:38" ht="6" customHeight="1" x14ac:dyDescent="0.15">
      <c r="R43" s="66"/>
      <c r="AB43" s="66"/>
    </row>
    <row r="44" spans="2:38" x14ac:dyDescent="0.15">
      <c r="B44" t="s">
        <v>123</v>
      </c>
      <c r="R44" s="66"/>
      <c r="S44" t="s">
        <v>133</v>
      </c>
      <c r="AB44" s="66"/>
      <c r="AC44" s="63" t="s">
        <v>135</v>
      </c>
    </row>
    <row r="45" spans="2:38" ht="6" customHeight="1" x14ac:dyDescent="0.15">
      <c r="R45" s="66"/>
      <c r="AB45" s="66"/>
    </row>
    <row r="46" spans="2:38" x14ac:dyDescent="0.15">
      <c r="B46" s="19" t="s">
        <v>124</v>
      </c>
      <c r="R46" s="66"/>
      <c r="AB46" s="66"/>
    </row>
    <row r="47" spans="2:38" ht="6" customHeight="1" x14ac:dyDescent="0.15">
      <c r="B47" s="65"/>
      <c r="C47" s="65"/>
      <c r="D47" s="65"/>
      <c r="E47" s="65"/>
      <c r="F47" s="65"/>
      <c r="G47" s="65"/>
      <c r="H47" s="65"/>
      <c r="I47" s="65"/>
      <c r="J47" s="65"/>
      <c r="K47" s="65"/>
      <c r="L47" s="65"/>
      <c r="M47" s="65"/>
      <c r="N47" s="65"/>
      <c r="O47" s="65"/>
      <c r="P47" s="65"/>
      <c r="Q47" s="65"/>
      <c r="R47" s="67"/>
      <c r="S47" s="65"/>
      <c r="T47" s="65"/>
      <c r="U47" s="65"/>
      <c r="V47" s="65"/>
      <c r="W47" s="65"/>
      <c r="X47" s="65"/>
      <c r="Y47" s="65"/>
      <c r="Z47" s="65"/>
      <c r="AA47" s="65"/>
      <c r="AB47" s="67"/>
      <c r="AC47" s="65"/>
      <c r="AD47" s="65"/>
      <c r="AE47" s="65"/>
      <c r="AF47" s="65"/>
      <c r="AG47" s="65"/>
      <c r="AH47" s="65"/>
      <c r="AI47" s="65"/>
      <c r="AJ47" s="65"/>
      <c r="AK47" s="65"/>
      <c r="AL47" s="65"/>
    </row>
    <row r="48" spans="2:38" ht="6" customHeight="1" x14ac:dyDescent="0.15">
      <c r="R48" s="66"/>
      <c r="AB48" s="66"/>
    </row>
    <row r="49" spans="2:29" x14ac:dyDescent="0.15">
      <c r="B49" t="s">
        <v>125</v>
      </c>
      <c r="R49" s="66"/>
      <c r="S49" t="s">
        <v>134</v>
      </c>
      <c r="AB49" s="66"/>
      <c r="AC49" s="63" t="s">
        <v>136</v>
      </c>
    </row>
    <row r="50" spans="2:29" ht="6" customHeight="1" x14ac:dyDescent="0.15">
      <c r="R50" s="66"/>
      <c r="AB50" s="66"/>
    </row>
    <row r="51" spans="2:29" x14ac:dyDescent="0.15">
      <c r="B51" s="19" t="s">
        <v>126</v>
      </c>
      <c r="R51" s="66"/>
      <c r="AB51" s="66"/>
    </row>
    <row r="52" spans="2:29" x14ac:dyDescent="0.15">
      <c r="B52" s="19" t="s">
        <v>127</v>
      </c>
      <c r="R52" s="66"/>
      <c r="AB52" s="66"/>
    </row>
    <row r="55" spans="2:29" x14ac:dyDescent="0.15">
      <c r="B55" t="s">
        <v>154</v>
      </c>
    </row>
    <row r="57" spans="2:29" x14ac:dyDescent="0.15">
      <c r="B57" t="s">
        <v>147</v>
      </c>
    </row>
    <row r="60" spans="2:29" x14ac:dyDescent="0.15">
      <c r="B60" t="s">
        <v>129</v>
      </c>
    </row>
    <row r="62" spans="2:29" x14ac:dyDescent="0.15">
      <c r="B62" t="s">
        <v>130</v>
      </c>
    </row>
    <row r="64" spans="2:29" x14ac:dyDescent="0.15">
      <c r="B64" t="s">
        <v>148</v>
      </c>
    </row>
    <row r="66" spans="2:2" x14ac:dyDescent="0.15">
      <c r="B66" t="s">
        <v>149</v>
      </c>
    </row>
    <row r="68" spans="2:2" x14ac:dyDescent="0.15">
      <c r="B68" t="s">
        <v>150</v>
      </c>
    </row>
    <row r="70" spans="2:2" x14ac:dyDescent="0.15">
      <c r="B70" t="s">
        <v>151</v>
      </c>
    </row>
  </sheetData>
  <mergeCells count="1">
    <mergeCell ref="B2:U3"/>
  </mergeCells>
  <phoneticPr fontId="2"/>
  <pageMargins left="0.39370078740157483" right="0.39370078740157483" top="0.39370078740157483" bottom="0.39370078740157483" header="0.51181102362204722" footer="0.51181102362204722"/>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64"/>
  <sheetViews>
    <sheetView zoomScale="75" zoomScaleNormal="75" workbookViewId="0">
      <selection activeCell="A2" sqref="A2"/>
    </sheetView>
  </sheetViews>
  <sheetFormatPr defaultRowHeight="12" outlineLevelRow="1" x14ac:dyDescent="0.15"/>
  <cols>
    <col min="1" max="1" width="9.140625" style="3"/>
    <col min="2" max="2" width="20" style="3" customWidth="1"/>
    <col min="3" max="3" width="19.7109375" style="3" bestFit="1" customWidth="1"/>
    <col min="4" max="8" width="15.7109375" style="3" customWidth="1"/>
    <col min="9" max="16384" width="9.140625" style="3"/>
  </cols>
  <sheetData>
    <row r="2" spans="2:10" ht="18.75" customHeight="1" x14ac:dyDescent="0.15">
      <c r="B2" s="115" t="s">
        <v>153</v>
      </c>
      <c r="C2" s="115"/>
      <c r="D2" s="115"/>
      <c r="E2" s="115"/>
      <c r="F2" s="115"/>
      <c r="G2" s="115"/>
      <c r="H2" s="28"/>
    </row>
    <row r="3" spans="2:10" ht="12" customHeight="1" x14ac:dyDescent="0.15">
      <c r="B3" s="116" t="s">
        <v>77</v>
      </c>
      <c r="C3" s="118" t="s">
        <v>4</v>
      </c>
      <c r="D3" s="118" t="s">
        <v>78</v>
      </c>
      <c r="E3" s="118" t="s">
        <v>79</v>
      </c>
      <c r="F3" s="118" t="s">
        <v>80</v>
      </c>
      <c r="G3" s="118" t="s">
        <v>81</v>
      </c>
      <c r="H3" s="111" t="s">
        <v>86</v>
      </c>
    </row>
    <row r="4" spans="2:10" ht="12.75" thickBot="1" x14ac:dyDescent="0.2">
      <c r="B4" s="117"/>
      <c r="C4" s="119"/>
      <c r="D4" s="119"/>
      <c r="E4" s="119"/>
      <c r="F4" s="119"/>
      <c r="G4" s="119"/>
      <c r="H4" s="112"/>
      <c r="I4" s="4"/>
    </row>
    <row r="5" spans="2:10" ht="12.75" thickTop="1" x14ac:dyDescent="0.15">
      <c r="B5" s="75" t="s">
        <v>52</v>
      </c>
      <c r="C5" s="15" t="s">
        <v>5</v>
      </c>
      <c r="D5" s="16">
        <v>25200</v>
      </c>
      <c r="E5" s="17">
        <v>28900</v>
      </c>
      <c r="F5" s="5">
        <v>22800</v>
      </c>
      <c r="G5" s="18">
        <v>19100</v>
      </c>
      <c r="H5" s="76">
        <v>26700</v>
      </c>
      <c r="I5" s="14"/>
      <c r="J5" s="27"/>
    </row>
    <row r="6" spans="2:10" x14ac:dyDescent="0.15">
      <c r="B6" s="77" t="s">
        <v>53</v>
      </c>
      <c r="C6" s="9" t="s">
        <v>6</v>
      </c>
      <c r="D6" s="10">
        <v>30000</v>
      </c>
      <c r="E6" s="7">
        <v>25700</v>
      </c>
      <c r="F6" s="13">
        <v>26600</v>
      </c>
      <c r="G6" s="11">
        <v>19800</v>
      </c>
      <c r="H6" s="5">
        <v>28500</v>
      </c>
      <c r="I6" s="14"/>
      <c r="J6" s="27"/>
    </row>
    <row r="7" spans="2:10" x14ac:dyDescent="0.15">
      <c r="B7" s="75"/>
      <c r="C7" s="9" t="s">
        <v>7</v>
      </c>
      <c r="D7" s="10">
        <v>29900</v>
      </c>
      <c r="E7" s="12">
        <v>25800</v>
      </c>
      <c r="F7" s="6">
        <v>25200</v>
      </c>
      <c r="G7" s="7">
        <v>21100</v>
      </c>
      <c r="H7" s="78">
        <v>30100</v>
      </c>
      <c r="I7" s="14"/>
      <c r="J7" s="27"/>
    </row>
    <row r="8" spans="2:10" x14ac:dyDescent="0.15">
      <c r="B8" s="75"/>
      <c r="C8" s="9" t="s">
        <v>8</v>
      </c>
      <c r="D8" s="10">
        <v>30100</v>
      </c>
      <c r="E8" s="26">
        <v>28300</v>
      </c>
      <c r="F8" s="6">
        <v>26700</v>
      </c>
      <c r="G8" s="7">
        <v>21000</v>
      </c>
      <c r="H8" s="78">
        <v>32700</v>
      </c>
      <c r="I8" s="14"/>
      <c r="J8" s="27"/>
    </row>
    <row r="9" spans="2:10" x14ac:dyDescent="0.15">
      <c r="B9" s="75"/>
      <c r="C9" s="9" t="s">
        <v>9</v>
      </c>
      <c r="D9" s="10">
        <v>31100</v>
      </c>
      <c r="E9" s="12">
        <v>26400</v>
      </c>
      <c r="F9" s="6">
        <v>25100</v>
      </c>
      <c r="G9" s="7">
        <v>20000</v>
      </c>
      <c r="H9" s="78">
        <v>28800</v>
      </c>
      <c r="I9" s="14"/>
      <c r="J9" s="27"/>
    </row>
    <row r="10" spans="2:10" x14ac:dyDescent="0.15">
      <c r="B10" s="75"/>
      <c r="C10" s="9" t="s">
        <v>10</v>
      </c>
      <c r="D10" s="10">
        <v>29000</v>
      </c>
      <c r="E10" s="26">
        <v>29500</v>
      </c>
      <c r="F10" s="6">
        <v>25200</v>
      </c>
      <c r="G10" s="7">
        <v>20000</v>
      </c>
      <c r="H10" s="78">
        <v>28300</v>
      </c>
      <c r="I10" s="14"/>
      <c r="J10" s="27"/>
    </row>
    <row r="11" spans="2:10" x14ac:dyDescent="0.15">
      <c r="B11" s="75"/>
      <c r="C11" s="9" t="s">
        <v>11</v>
      </c>
      <c r="D11" s="10">
        <v>27300</v>
      </c>
      <c r="E11" s="26">
        <v>29100</v>
      </c>
      <c r="F11" s="6">
        <v>26700</v>
      </c>
      <c r="G11" s="7">
        <v>20900</v>
      </c>
      <c r="H11" s="78">
        <v>28400</v>
      </c>
      <c r="I11" s="14"/>
      <c r="J11" s="27"/>
    </row>
    <row r="12" spans="2:10" x14ac:dyDescent="0.15">
      <c r="B12" s="77" t="s">
        <v>54</v>
      </c>
      <c r="C12" s="9" t="s">
        <v>12</v>
      </c>
      <c r="D12" s="10">
        <v>27100</v>
      </c>
      <c r="E12" s="12">
        <v>29400</v>
      </c>
      <c r="F12" s="6">
        <v>23700</v>
      </c>
      <c r="G12" s="7">
        <v>22600</v>
      </c>
      <c r="H12" s="78">
        <v>28500</v>
      </c>
      <c r="I12" s="14"/>
      <c r="J12" s="27"/>
    </row>
    <row r="13" spans="2:10" x14ac:dyDescent="0.15">
      <c r="B13" s="75"/>
      <c r="C13" s="9" t="s">
        <v>13</v>
      </c>
      <c r="D13" s="10">
        <v>27000</v>
      </c>
      <c r="E13" s="12">
        <v>30500</v>
      </c>
      <c r="F13" s="6">
        <v>23500</v>
      </c>
      <c r="G13" s="7">
        <v>21200</v>
      </c>
      <c r="H13" s="78">
        <v>28800</v>
      </c>
      <c r="I13" s="14"/>
      <c r="J13" s="27"/>
    </row>
    <row r="14" spans="2:10" x14ac:dyDescent="0.15">
      <c r="B14" s="75"/>
      <c r="C14" s="9" t="s">
        <v>14</v>
      </c>
      <c r="D14" s="10">
        <v>27100</v>
      </c>
      <c r="E14" s="12">
        <v>28000</v>
      </c>
      <c r="F14" s="6">
        <v>23500</v>
      </c>
      <c r="G14" s="7">
        <v>22400</v>
      </c>
      <c r="H14" s="78">
        <v>25400</v>
      </c>
      <c r="I14" s="14"/>
      <c r="J14" s="27"/>
    </row>
    <row r="15" spans="2:10" x14ac:dyDescent="0.15">
      <c r="B15" s="75"/>
      <c r="C15" s="9" t="s">
        <v>15</v>
      </c>
      <c r="D15" s="10">
        <v>27500</v>
      </c>
      <c r="E15" s="12">
        <v>31600</v>
      </c>
      <c r="F15" s="6">
        <v>25200</v>
      </c>
      <c r="G15" s="7">
        <v>22900</v>
      </c>
      <c r="H15" s="78">
        <v>28600</v>
      </c>
      <c r="I15" s="14"/>
      <c r="J15" s="27"/>
    </row>
    <row r="16" spans="2:10" x14ac:dyDescent="0.15">
      <c r="B16" s="75"/>
      <c r="C16" s="9" t="s">
        <v>16</v>
      </c>
      <c r="D16" s="10">
        <v>28100</v>
      </c>
      <c r="E16" s="12">
        <v>31700</v>
      </c>
      <c r="F16" s="6">
        <v>26200</v>
      </c>
      <c r="G16" s="7">
        <v>22600</v>
      </c>
      <c r="H16" s="78">
        <v>29100</v>
      </c>
      <c r="I16" s="14"/>
      <c r="J16" s="27"/>
    </row>
    <row r="17" spans="2:10" x14ac:dyDescent="0.15">
      <c r="B17" s="75"/>
      <c r="C17" s="9" t="s">
        <v>17</v>
      </c>
      <c r="D17" s="10">
        <v>28900</v>
      </c>
      <c r="E17" s="12">
        <v>32800</v>
      </c>
      <c r="F17" s="6">
        <v>26700</v>
      </c>
      <c r="G17" s="7">
        <v>23900</v>
      </c>
      <c r="H17" s="78">
        <v>29500</v>
      </c>
      <c r="I17" s="14"/>
      <c r="J17" s="27"/>
    </row>
    <row r="18" spans="2:10" x14ac:dyDescent="0.15">
      <c r="B18" s="75"/>
      <c r="C18" s="9" t="s">
        <v>18</v>
      </c>
      <c r="D18" s="10">
        <v>29400</v>
      </c>
      <c r="E18" s="12">
        <v>30000</v>
      </c>
      <c r="F18" s="6">
        <v>26900</v>
      </c>
      <c r="G18" s="7">
        <v>23900</v>
      </c>
      <c r="H18" s="78">
        <v>28700</v>
      </c>
      <c r="I18" s="14"/>
      <c r="J18" s="27"/>
    </row>
    <row r="19" spans="2:10" x14ac:dyDescent="0.15">
      <c r="B19" s="75"/>
      <c r="C19" s="9" t="s">
        <v>19</v>
      </c>
      <c r="D19" s="10">
        <v>27800</v>
      </c>
      <c r="E19" s="12">
        <v>29600</v>
      </c>
      <c r="F19" s="6">
        <v>25700</v>
      </c>
      <c r="G19" s="7">
        <v>23800</v>
      </c>
      <c r="H19" s="78">
        <v>28200</v>
      </c>
      <c r="I19" s="14"/>
      <c r="J19" s="27"/>
    </row>
    <row r="20" spans="2:10" x14ac:dyDescent="0.15">
      <c r="B20" s="75"/>
      <c r="C20" s="9" t="s">
        <v>20</v>
      </c>
      <c r="D20" s="10">
        <v>27100</v>
      </c>
      <c r="E20" s="12">
        <v>27700</v>
      </c>
      <c r="F20" s="6">
        <v>24800</v>
      </c>
      <c r="G20" s="7">
        <v>21900</v>
      </c>
      <c r="H20" s="78">
        <v>24500</v>
      </c>
      <c r="I20" s="14"/>
      <c r="J20" s="27"/>
    </row>
    <row r="21" spans="2:10" x14ac:dyDescent="0.15">
      <c r="B21" s="77" t="s">
        <v>55</v>
      </c>
      <c r="C21" s="9" t="s">
        <v>21</v>
      </c>
      <c r="D21" s="10">
        <v>24700</v>
      </c>
      <c r="E21" s="12">
        <v>24500</v>
      </c>
      <c r="F21" s="6">
        <v>24900</v>
      </c>
      <c r="G21" s="7">
        <v>20700</v>
      </c>
      <c r="H21" s="78">
        <v>25600</v>
      </c>
      <c r="I21" s="14"/>
      <c r="J21" s="27"/>
    </row>
    <row r="22" spans="2:10" x14ac:dyDescent="0.15">
      <c r="B22" s="75"/>
      <c r="C22" s="9" t="s">
        <v>22</v>
      </c>
      <c r="D22" s="10">
        <v>26200</v>
      </c>
      <c r="E22" s="7">
        <v>24500</v>
      </c>
      <c r="F22" s="13">
        <v>27800</v>
      </c>
      <c r="G22" s="7">
        <v>22000</v>
      </c>
      <c r="H22" s="78">
        <v>26600</v>
      </c>
      <c r="I22" s="14"/>
      <c r="J22" s="27"/>
    </row>
    <row r="23" spans="2:10" x14ac:dyDescent="0.15">
      <c r="B23" s="75"/>
      <c r="C23" s="9" t="s">
        <v>23</v>
      </c>
      <c r="D23" s="10">
        <v>28000</v>
      </c>
      <c r="E23" s="7">
        <v>25400</v>
      </c>
      <c r="F23" s="100">
        <v>26800</v>
      </c>
      <c r="G23" s="7">
        <v>22600</v>
      </c>
      <c r="H23" s="78">
        <v>26000</v>
      </c>
      <c r="I23" s="14"/>
      <c r="J23" s="27"/>
    </row>
    <row r="24" spans="2:10" x14ac:dyDescent="0.15">
      <c r="B24" s="77" t="s">
        <v>56</v>
      </c>
      <c r="C24" s="9" t="s">
        <v>24</v>
      </c>
      <c r="D24" s="10">
        <v>27400</v>
      </c>
      <c r="E24" s="12">
        <v>25500</v>
      </c>
      <c r="F24" s="6">
        <v>24300</v>
      </c>
      <c r="G24" s="7">
        <v>22100</v>
      </c>
      <c r="H24" s="78">
        <v>25700</v>
      </c>
      <c r="I24" s="14"/>
      <c r="J24" s="27"/>
    </row>
    <row r="25" spans="2:10" x14ac:dyDescent="0.15">
      <c r="B25" s="75"/>
      <c r="C25" s="9" t="s">
        <v>25</v>
      </c>
      <c r="D25" s="10">
        <v>27700</v>
      </c>
      <c r="E25" s="12">
        <v>28100</v>
      </c>
      <c r="F25" s="6">
        <v>24100</v>
      </c>
      <c r="G25" s="7">
        <v>23200</v>
      </c>
      <c r="H25" s="78">
        <v>27200</v>
      </c>
      <c r="I25" s="14"/>
      <c r="J25" s="27"/>
    </row>
    <row r="26" spans="2:10" x14ac:dyDescent="0.15">
      <c r="B26" s="75"/>
      <c r="C26" s="9" t="s">
        <v>26</v>
      </c>
      <c r="D26" s="10">
        <v>27500</v>
      </c>
      <c r="E26" s="12">
        <v>27600</v>
      </c>
      <c r="F26" s="6">
        <v>25400</v>
      </c>
      <c r="G26" s="7">
        <v>22100</v>
      </c>
      <c r="H26" s="78">
        <v>26400</v>
      </c>
      <c r="I26" s="14"/>
      <c r="J26" s="27"/>
    </row>
    <row r="27" spans="2:10" x14ac:dyDescent="0.15">
      <c r="B27" s="75"/>
      <c r="C27" s="9" t="s">
        <v>27</v>
      </c>
      <c r="D27" s="10">
        <v>26500</v>
      </c>
      <c r="E27" s="12">
        <v>27400</v>
      </c>
      <c r="F27" s="6">
        <v>24200</v>
      </c>
      <c r="G27" s="7">
        <v>21300</v>
      </c>
      <c r="H27" s="78">
        <v>25800</v>
      </c>
      <c r="I27" s="14"/>
      <c r="J27" s="27"/>
    </row>
    <row r="28" spans="2:10" x14ac:dyDescent="0.15">
      <c r="B28" s="77" t="s">
        <v>57</v>
      </c>
      <c r="C28" s="9" t="s">
        <v>28</v>
      </c>
      <c r="D28" s="10">
        <v>25600</v>
      </c>
      <c r="E28" s="12">
        <v>24700</v>
      </c>
      <c r="F28" s="6">
        <v>23200</v>
      </c>
      <c r="G28" s="7">
        <v>19200</v>
      </c>
      <c r="H28" s="78">
        <v>24200</v>
      </c>
      <c r="I28" s="14"/>
      <c r="J28" s="27"/>
    </row>
    <row r="29" spans="2:10" x14ac:dyDescent="0.15">
      <c r="B29" s="75"/>
      <c r="C29" s="9" t="s">
        <v>29</v>
      </c>
      <c r="D29" s="10">
        <v>25800</v>
      </c>
      <c r="E29" s="12">
        <v>25500</v>
      </c>
      <c r="F29" s="6">
        <v>23500</v>
      </c>
      <c r="G29" s="7">
        <v>20500</v>
      </c>
      <c r="H29" s="78">
        <v>25000</v>
      </c>
      <c r="I29" s="14"/>
      <c r="J29" s="27"/>
    </row>
    <row r="30" spans="2:10" x14ac:dyDescent="0.15">
      <c r="B30" s="75"/>
      <c r="C30" s="9" t="s">
        <v>30</v>
      </c>
      <c r="D30" s="10">
        <v>25500</v>
      </c>
      <c r="E30" s="12">
        <v>25500</v>
      </c>
      <c r="F30" s="6">
        <v>22900</v>
      </c>
      <c r="G30" s="7">
        <v>21500</v>
      </c>
      <c r="H30" s="78">
        <v>25400</v>
      </c>
      <c r="I30" s="14"/>
      <c r="J30" s="27"/>
    </row>
    <row r="31" spans="2:10" x14ac:dyDescent="0.15">
      <c r="B31" s="75"/>
      <c r="C31" s="9" t="s">
        <v>31</v>
      </c>
      <c r="D31" s="10">
        <v>26400</v>
      </c>
      <c r="E31" s="12">
        <v>25600</v>
      </c>
      <c r="F31" s="6">
        <v>24400</v>
      </c>
      <c r="G31" s="7">
        <v>21000</v>
      </c>
      <c r="H31" s="78">
        <v>25500</v>
      </c>
      <c r="I31" s="14"/>
      <c r="J31" s="27"/>
    </row>
    <row r="32" spans="2:10" x14ac:dyDescent="0.15">
      <c r="B32" s="75"/>
      <c r="C32" s="9" t="s">
        <v>32</v>
      </c>
      <c r="D32" s="10">
        <v>25100</v>
      </c>
      <c r="E32" s="12">
        <v>24700</v>
      </c>
      <c r="F32" s="6">
        <v>22000</v>
      </c>
      <c r="G32" s="7">
        <v>21200</v>
      </c>
      <c r="H32" s="78">
        <v>24200</v>
      </c>
      <c r="I32" s="14"/>
      <c r="J32" s="27"/>
    </row>
    <row r="33" spans="2:10" x14ac:dyDescent="0.15">
      <c r="B33" s="75"/>
      <c r="C33" s="9" t="s">
        <v>33</v>
      </c>
      <c r="D33" s="10">
        <v>26700</v>
      </c>
      <c r="E33" s="12">
        <v>25500</v>
      </c>
      <c r="F33" s="6">
        <v>24700</v>
      </c>
      <c r="G33" s="7">
        <v>21100</v>
      </c>
      <c r="H33" s="78">
        <v>26100</v>
      </c>
      <c r="I33" s="14"/>
      <c r="J33" s="27"/>
    </row>
    <row r="34" spans="2:10" x14ac:dyDescent="0.15">
      <c r="B34" s="75"/>
      <c r="C34" s="9" t="s">
        <v>34</v>
      </c>
      <c r="D34" s="10">
        <v>26600</v>
      </c>
      <c r="E34" s="12">
        <v>25200</v>
      </c>
      <c r="F34" s="6">
        <v>23800</v>
      </c>
      <c r="G34" s="7">
        <v>21300</v>
      </c>
      <c r="H34" s="78">
        <v>25600</v>
      </c>
      <c r="I34" s="14"/>
      <c r="J34" s="27"/>
    </row>
    <row r="35" spans="2:10" x14ac:dyDescent="0.15">
      <c r="B35" s="77" t="s">
        <v>58</v>
      </c>
      <c r="C35" s="9" t="s">
        <v>35</v>
      </c>
      <c r="D35" s="10">
        <v>23000</v>
      </c>
      <c r="E35" s="12">
        <v>24500</v>
      </c>
      <c r="F35" s="6">
        <v>20000</v>
      </c>
      <c r="G35" s="7">
        <v>16000</v>
      </c>
      <c r="H35" s="78">
        <v>21600</v>
      </c>
      <c r="I35" s="14"/>
      <c r="J35" s="27"/>
    </row>
    <row r="36" spans="2:10" x14ac:dyDescent="0.15">
      <c r="B36" s="75"/>
      <c r="C36" s="9" t="s">
        <v>36</v>
      </c>
      <c r="D36" s="10">
        <v>22100</v>
      </c>
      <c r="E36" s="12">
        <v>23200</v>
      </c>
      <c r="F36" s="6">
        <v>20300</v>
      </c>
      <c r="G36" s="7">
        <v>17200</v>
      </c>
      <c r="H36" s="78">
        <v>20800</v>
      </c>
      <c r="I36" s="14"/>
      <c r="J36" s="27"/>
    </row>
    <row r="37" spans="2:10" x14ac:dyDescent="0.15">
      <c r="B37" s="75"/>
      <c r="C37" s="9" t="s">
        <v>37</v>
      </c>
      <c r="D37" s="10">
        <v>23600</v>
      </c>
      <c r="E37" s="12">
        <v>24800</v>
      </c>
      <c r="F37" s="6">
        <v>21400</v>
      </c>
      <c r="G37" s="7">
        <v>18700</v>
      </c>
      <c r="H37" s="78">
        <v>21900</v>
      </c>
      <c r="I37" s="14"/>
      <c r="J37" s="27"/>
    </row>
    <row r="38" spans="2:10" x14ac:dyDescent="0.15">
      <c r="B38" s="75"/>
      <c r="C38" s="9" t="s">
        <v>38</v>
      </c>
      <c r="D38" s="10">
        <v>23000</v>
      </c>
      <c r="E38" s="12">
        <v>24100</v>
      </c>
      <c r="F38" s="6">
        <v>21900</v>
      </c>
      <c r="G38" s="7">
        <v>19600</v>
      </c>
      <c r="H38" s="78">
        <v>21700</v>
      </c>
      <c r="I38" s="14"/>
      <c r="J38" s="27"/>
    </row>
    <row r="39" spans="2:10" x14ac:dyDescent="0.15">
      <c r="B39" s="75"/>
      <c r="C39" s="9" t="s">
        <v>39</v>
      </c>
      <c r="D39" s="10">
        <v>23500</v>
      </c>
      <c r="E39" s="12">
        <v>23600</v>
      </c>
      <c r="F39" s="6">
        <v>20300</v>
      </c>
      <c r="G39" s="7">
        <v>17900</v>
      </c>
      <c r="H39" s="78">
        <v>21200</v>
      </c>
      <c r="I39" s="14"/>
      <c r="J39" s="27"/>
    </row>
    <row r="40" spans="2:10" x14ac:dyDescent="0.15">
      <c r="B40" s="77" t="s">
        <v>59</v>
      </c>
      <c r="C40" s="9" t="s">
        <v>40</v>
      </c>
      <c r="D40" s="10">
        <v>24600</v>
      </c>
      <c r="E40" s="12">
        <v>24200</v>
      </c>
      <c r="F40" s="6">
        <v>22300</v>
      </c>
      <c r="G40" s="7">
        <v>20600</v>
      </c>
      <c r="H40" s="78">
        <v>24200</v>
      </c>
      <c r="I40" s="14"/>
      <c r="J40" s="27"/>
    </row>
    <row r="41" spans="2:10" x14ac:dyDescent="0.15">
      <c r="B41" s="75"/>
      <c r="C41" s="9" t="s">
        <v>41</v>
      </c>
      <c r="D41" s="10">
        <v>24600</v>
      </c>
      <c r="E41" s="12">
        <v>24300</v>
      </c>
      <c r="F41" s="6">
        <v>23200</v>
      </c>
      <c r="G41" s="7">
        <v>21100</v>
      </c>
      <c r="H41" s="78">
        <v>24200</v>
      </c>
      <c r="I41" s="14"/>
      <c r="J41" s="27"/>
    </row>
    <row r="42" spans="2:10" x14ac:dyDescent="0.15">
      <c r="B42" s="75"/>
      <c r="C42" s="9" t="s">
        <v>42</v>
      </c>
      <c r="D42" s="10">
        <v>25800</v>
      </c>
      <c r="E42" s="12">
        <v>24000</v>
      </c>
      <c r="F42" s="6">
        <v>21900</v>
      </c>
      <c r="G42" s="7">
        <v>18500</v>
      </c>
      <c r="H42" s="78">
        <v>24000</v>
      </c>
      <c r="I42" s="14"/>
      <c r="J42" s="27"/>
    </row>
    <row r="43" spans="2:10" x14ac:dyDescent="0.15">
      <c r="B43" s="75"/>
      <c r="C43" s="9" t="s">
        <v>43</v>
      </c>
      <c r="D43" s="10">
        <v>24400</v>
      </c>
      <c r="E43" s="12">
        <v>24000</v>
      </c>
      <c r="F43" s="6">
        <v>21600</v>
      </c>
      <c r="G43" s="7">
        <v>18800</v>
      </c>
      <c r="H43" s="78">
        <v>23900</v>
      </c>
      <c r="I43" s="14"/>
      <c r="J43" s="27"/>
    </row>
    <row r="44" spans="2:10" x14ac:dyDescent="0.15">
      <c r="B44" s="77" t="s">
        <v>60</v>
      </c>
      <c r="C44" s="9" t="s">
        <v>44</v>
      </c>
      <c r="D44" s="10">
        <v>26100</v>
      </c>
      <c r="E44" s="12">
        <v>24900</v>
      </c>
      <c r="F44" s="6">
        <v>23500</v>
      </c>
      <c r="G44" s="7">
        <v>20800</v>
      </c>
      <c r="H44" s="78">
        <v>25000</v>
      </c>
      <c r="I44" s="14"/>
      <c r="J44" s="27"/>
    </row>
    <row r="45" spans="2:10" x14ac:dyDescent="0.15">
      <c r="B45" s="75"/>
      <c r="C45" s="9" t="s">
        <v>45</v>
      </c>
      <c r="D45" s="10">
        <v>24900</v>
      </c>
      <c r="E45" s="12">
        <v>25000</v>
      </c>
      <c r="F45" s="6">
        <v>20700</v>
      </c>
      <c r="G45" s="7">
        <v>17800</v>
      </c>
      <c r="H45" s="78">
        <v>25100</v>
      </c>
      <c r="I45" s="14"/>
      <c r="J45" s="27"/>
    </row>
    <row r="46" spans="2:10" x14ac:dyDescent="0.15">
      <c r="B46" s="75"/>
      <c r="C46" s="9" t="s">
        <v>46</v>
      </c>
      <c r="D46" s="10">
        <v>24500</v>
      </c>
      <c r="E46" s="12">
        <v>24700</v>
      </c>
      <c r="F46" s="6">
        <v>21700</v>
      </c>
      <c r="G46" s="7">
        <v>18700</v>
      </c>
      <c r="H46" s="78">
        <v>25000</v>
      </c>
      <c r="I46" s="14"/>
      <c r="J46" s="27"/>
    </row>
    <row r="47" spans="2:10" x14ac:dyDescent="0.15">
      <c r="B47" s="75"/>
      <c r="C47" s="9" t="s">
        <v>47</v>
      </c>
      <c r="D47" s="10">
        <v>25500</v>
      </c>
      <c r="E47" s="12">
        <v>24900</v>
      </c>
      <c r="F47" s="6">
        <v>22100</v>
      </c>
      <c r="G47" s="7">
        <v>19200</v>
      </c>
      <c r="H47" s="78">
        <v>24700</v>
      </c>
      <c r="I47" s="14"/>
      <c r="J47" s="27"/>
    </row>
    <row r="48" spans="2:10" x14ac:dyDescent="0.15">
      <c r="B48" s="75"/>
      <c r="C48" s="9" t="s">
        <v>48</v>
      </c>
      <c r="D48" s="10">
        <v>25800</v>
      </c>
      <c r="E48" s="12">
        <v>24900</v>
      </c>
      <c r="F48" s="6">
        <v>21100</v>
      </c>
      <c r="G48" s="7">
        <v>17900</v>
      </c>
      <c r="H48" s="78">
        <v>24800</v>
      </c>
      <c r="I48" s="14"/>
      <c r="J48" s="27"/>
    </row>
    <row r="49" spans="2:10" x14ac:dyDescent="0.15">
      <c r="B49" s="75"/>
      <c r="C49" s="9" t="s">
        <v>49</v>
      </c>
      <c r="D49" s="10">
        <v>26100</v>
      </c>
      <c r="E49" s="12">
        <v>24500</v>
      </c>
      <c r="F49" s="6">
        <v>23500</v>
      </c>
      <c r="G49" s="7">
        <v>17400</v>
      </c>
      <c r="H49" s="78">
        <v>24600</v>
      </c>
      <c r="I49" s="14"/>
      <c r="J49" s="27"/>
    </row>
    <row r="50" spans="2:10" x14ac:dyDescent="0.15">
      <c r="B50" s="75"/>
      <c r="C50" s="9" t="s">
        <v>50</v>
      </c>
      <c r="D50" s="10">
        <v>28300</v>
      </c>
      <c r="E50" s="7">
        <v>24700</v>
      </c>
      <c r="F50" s="13">
        <v>25800</v>
      </c>
      <c r="G50" s="7">
        <v>18800</v>
      </c>
      <c r="H50" s="79">
        <v>25100</v>
      </c>
      <c r="I50" s="14"/>
      <c r="J50" s="27"/>
    </row>
    <row r="51" spans="2:10" ht="12.75" thickBot="1" x14ac:dyDescent="0.2">
      <c r="B51" s="81" t="s">
        <v>61</v>
      </c>
      <c r="C51" s="82" t="s">
        <v>51</v>
      </c>
      <c r="D51" s="83">
        <v>27300</v>
      </c>
      <c r="E51" s="84">
        <v>32500</v>
      </c>
      <c r="F51" s="85">
        <v>23000</v>
      </c>
      <c r="G51" s="86">
        <v>20000</v>
      </c>
      <c r="H51" s="87">
        <v>27200</v>
      </c>
      <c r="I51" s="14"/>
      <c r="J51" s="27"/>
    </row>
    <row r="52" spans="2:10" s="105" customFormat="1" ht="13.5" x14ac:dyDescent="0.15">
      <c r="B52" s="113" t="s">
        <v>85</v>
      </c>
      <c r="C52" s="114"/>
      <c r="D52" s="102">
        <f>AVERAGE(D5:D51)</f>
        <v>26497.872340425532</v>
      </c>
      <c r="E52" s="102">
        <f t="shared" ref="E52:H52" si="0">AVERAGE(E5:E51)</f>
        <v>26542.553191489362</v>
      </c>
      <c r="F52" s="102">
        <f t="shared" si="0"/>
        <v>23846.808510638297</v>
      </c>
      <c r="G52" s="102">
        <f t="shared" si="0"/>
        <v>20551.063829787236</v>
      </c>
      <c r="H52" s="103">
        <f t="shared" si="0"/>
        <v>25938.297872340427</v>
      </c>
      <c r="I52" s="104"/>
    </row>
    <row r="54" spans="2:10" x14ac:dyDescent="0.15">
      <c r="B54" s="19" t="s">
        <v>63</v>
      </c>
    </row>
    <row r="56" spans="2:10" x14ac:dyDescent="0.15">
      <c r="B56" s="19" t="s">
        <v>64</v>
      </c>
    </row>
    <row r="57" spans="2:10" hidden="1" outlineLevel="1" x14ac:dyDescent="0.15">
      <c r="B57" s="19"/>
    </row>
    <row r="58" spans="2:10" hidden="1" outlineLevel="1" x14ac:dyDescent="0.15">
      <c r="B58" s="19" t="s">
        <v>83</v>
      </c>
    </row>
    <row r="59" spans="2:10" collapsed="1" x14ac:dyDescent="0.15"/>
    <row r="60" spans="2:10" x14ac:dyDescent="0.15">
      <c r="B60" s="20" t="s">
        <v>143</v>
      </c>
    </row>
    <row r="64" spans="2:10" x14ac:dyDescent="0.15">
      <c r="C64" s="4"/>
    </row>
  </sheetData>
  <mergeCells count="9">
    <mergeCell ref="H3:H4"/>
    <mergeCell ref="B52:C52"/>
    <mergeCell ref="B2:G2"/>
    <mergeCell ref="B3:B4"/>
    <mergeCell ref="C3:C4"/>
    <mergeCell ref="D3:D4"/>
    <mergeCell ref="E3:E4"/>
    <mergeCell ref="F3:F4"/>
    <mergeCell ref="G3:G4"/>
  </mergeCells>
  <phoneticPr fontId="2"/>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56"/>
  <sheetViews>
    <sheetView zoomScale="75" zoomScaleNormal="75" workbookViewId="0">
      <selection activeCell="A2" sqref="A2"/>
    </sheetView>
  </sheetViews>
  <sheetFormatPr defaultRowHeight="12" x14ac:dyDescent="0.15"/>
  <cols>
    <col min="1" max="1" width="9.140625" style="3"/>
    <col min="2" max="5" width="15.7109375" style="3" customWidth="1"/>
    <col min="6" max="6" width="15.7109375" customWidth="1"/>
    <col min="8" max="8" width="9.7109375" style="3" bestFit="1" customWidth="1"/>
    <col min="9" max="9" width="4.140625" style="3" bestFit="1" customWidth="1"/>
    <col min="10" max="16384" width="9.140625" style="3"/>
  </cols>
  <sheetData>
    <row r="2" spans="1:10" ht="18.75" customHeight="1" x14ac:dyDescent="0.15">
      <c r="B2" s="120" t="s">
        <v>76</v>
      </c>
      <c r="C2" s="120"/>
      <c r="D2" s="120"/>
      <c r="E2" s="28"/>
      <c r="G2" s="29"/>
      <c r="H2" s="1"/>
      <c r="I2" s="30"/>
      <c r="J2" s="2"/>
    </row>
    <row r="3" spans="1:10" ht="18.75" customHeight="1" x14ac:dyDescent="0.15">
      <c r="B3" s="28"/>
      <c r="C3" s="28"/>
      <c r="D3" s="28"/>
      <c r="E3" s="28"/>
      <c r="F3" s="28"/>
      <c r="G3" s="29"/>
      <c r="H3" s="1"/>
      <c r="I3" s="30"/>
      <c r="J3" s="2"/>
    </row>
    <row r="4" spans="1:10" ht="12" customHeight="1" x14ac:dyDescent="0.15">
      <c r="B4" s="121" t="s">
        <v>4</v>
      </c>
      <c r="C4" s="124" t="s">
        <v>84</v>
      </c>
      <c r="D4" s="125"/>
      <c r="E4" s="125"/>
      <c r="F4" s="125"/>
      <c r="G4" s="3"/>
    </row>
    <row r="5" spans="1:10" ht="12" customHeight="1" x14ac:dyDescent="0.15">
      <c r="B5" s="122"/>
      <c r="C5" s="44" t="s">
        <v>65</v>
      </c>
      <c r="D5" s="44" t="s">
        <v>66</v>
      </c>
      <c r="E5" s="44" t="s">
        <v>87</v>
      </c>
      <c r="F5" s="90" t="s">
        <v>107</v>
      </c>
      <c r="G5" s="3"/>
    </row>
    <row r="6" spans="1:10" ht="12.75" thickBot="1" x14ac:dyDescent="0.2">
      <c r="A6" s="4"/>
      <c r="B6" s="123"/>
      <c r="C6" s="89" t="s">
        <v>103</v>
      </c>
      <c r="D6" s="89" t="s">
        <v>103</v>
      </c>
      <c r="E6" s="89" t="s">
        <v>103</v>
      </c>
      <c r="F6" s="91" t="s">
        <v>108</v>
      </c>
      <c r="G6" s="3"/>
    </row>
    <row r="7" spans="1:10" ht="12.75" thickTop="1" x14ac:dyDescent="0.15">
      <c r="A7" s="14"/>
      <c r="B7" s="92" t="s">
        <v>5</v>
      </c>
      <c r="C7" s="18">
        <f>'3_CS1_試算結果'!J8</f>
        <v>2900</v>
      </c>
      <c r="D7" s="18">
        <f>'4_CS2_試算結果'!J8</f>
        <v>4500</v>
      </c>
      <c r="E7" s="18">
        <f>'5_ネオ_試算結果'!J8</f>
        <v>1600</v>
      </c>
      <c r="F7" s="76">
        <f>'6_ビルダー_試算結果'!J8</f>
        <v>3600</v>
      </c>
      <c r="I7" s="27"/>
    </row>
    <row r="8" spans="1:10" x14ac:dyDescent="0.15">
      <c r="A8" s="24"/>
      <c r="B8" s="93" t="s">
        <v>6</v>
      </c>
      <c r="C8" s="8">
        <f>'3_CS1_試算結果'!J9</f>
        <v>2800</v>
      </c>
      <c r="D8" s="8">
        <f>'4_CS2_試算結果'!J9</f>
        <v>4400</v>
      </c>
      <c r="E8" s="8">
        <f>'5_ネオ_試算結果'!J9</f>
        <v>1700</v>
      </c>
      <c r="F8" s="80">
        <f>'6_ビルダー_試算結果'!J9</f>
        <v>3600</v>
      </c>
      <c r="I8" s="27"/>
    </row>
    <row r="9" spans="1:10" x14ac:dyDescent="0.15">
      <c r="A9" s="24"/>
      <c r="B9" s="93" t="s">
        <v>7</v>
      </c>
      <c r="C9" s="8">
        <f>'3_CS1_試算結果'!J10</f>
        <v>2800</v>
      </c>
      <c r="D9" s="8">
        <f>'4_CS2_試算結果'!J10</f>
        <v>4400</v>
      </c>
      <c r="E9" s="8">
        <f>'5_ネオ_試算結果'!J10</f>
        <v>1700</v>
      </c>
      <c r="F9" s="80">
        <f>'6_ビルダー_試算結果'!J10</f>
        <v>3500</v>
      </c>
      <c r="I9" s="27"/>
    </row>
    <row r="10" spans="1:10" x14ac:dyDescent="0.15">
      <c r="A10" s="24"/>
      <c r="B10" s="93" t="s">
        <v>8</v>
      </c>
      <c r="C10" s="8">
        <f>'3_CS1_試算結果'!J11</f>
        <v>2900</v>
      </c>
      <c r="D10" s="8">
        <f>'4_CS2_試算結果'!J11</f>
        <v>4500</v>
      </c>
      <c r="E10" s="8">
        <f>'5_ネオ_試算結果'!J11</f>
        <v>1700</v>
      </c>
      <c r="F10" s="80">
        <f>'6_ビルダー_試算結果'!J11</f>
        <v>3600</v>
      </c>
      <c r="I10" s="27"/>
    </row>
    <row r="11" spans="1:10" x14ac:dyDescent="0.15">
      <c r="A11" s="24"/>
      <c r="B11" s="93" t="s">
        <v>9</v>
      </c>
      <c r="C11" s="8">
        <f>'3_CS1_試算結果'!J12</f>
        <v>2800</v>
      </c>
      <c r="D11" s="8">
        <f>'4_CS2_試算結果'!J12</f>
        <v>4400</v>
      </c>
      <c r="E11" s="8">
        <f>'5_ネオ_試算結果'!J12</f>
        <v>1700</v>
      </c>
      <c r="F11" s="80">
        <f>'6_ビルダー_試算結果'!J12</f>
        <v>3600</v>
      </c>
      <c r="I11" s="27"/>
    </row>
    <row r="12" spans="1:10" x14ac:dyDescent="0.15">
      <c r="A12" s="24"/>
      <c r="B12" s="93" t="s">
        <v>10</v>
      </c>
      <c r="C12" s="8">
        <f>'3_CS1_試算結果'!J13</f>
        <v>2900</v>
      </c>
      <c r="D12" s="8">
        <f>'4_CS2_試算結果'!J13</f>
        <v>4500</v>
      </c>
      <c r="E12" s="8">
        <f>'5_ネオ_試算結果'!J13</f>
        <v>1700</v>
      </c>
      <c r="F12" s="80">
        <f>'6_ビルダー_試算結果'!J13</f>
        <v>3600</v>
      </c>
      <c r="I12" s="27"/>
    </row>
    <row r="13" spans="1:10" x14ac:dyDescent="0.15">
      <c r="A13" s="24"/>
      <c r="B13" s="93" t="s">
        <v>11</v>
      </c>
      <c r="C13" s="8">
        <f>'3_CS1_試算結果'!J14</f>
        <v>2900</v>
      </c>
      <c r="D13" s="8">
        <f>'4_CS2_試算結果'!J14</f>
        <v>4500</v>
      </c>
      <c r="E13" s="8">
        <f>'5_ネオ_試算結果'!J14</f>
        <v>1700</v>
      </c>
      <c r="F13" s="80">
        <f>'6_ビルダー_試算結果'!J14</f>
        <v>3600</v>
      </c>
      <c r="I13" s="27"/>
    </row>
    <row r="14" spans="1:10" x14ac:dyDescent="0.15">
      <c r="A14" s="24"/>
      <c r="B14" s="93" t="s">
        <v>12</v>
      </c>
      <c r="C14" s="8">
        <f>'3_CS1_試算結果'!J15</f>
        <v>2900</v>
      </c>
      <c r="D14" s="8">
        <f>'4_CS2_試算結果'!J15</f>
        <v>4500</v>
      </c>
      <c r="E14" s="8">
        <f>'5_ネオ_試算結果'!J15</f>
        <v>1600</v>
      </c>
      <c r="F14" s="80">
        <f>'6_ビルダー_試算結果'!J15</f>
        <v>3600</v>
      </c>
      <c r="I14" s="27"/>
    </row>
    <row r="15" spans="1:10" x14ac:dyDescent="0.15">
      <c r="A15" s="24"/>
      <c r="B15" s="93" t="s">
        <v>13</v>
      </c>
      <c r="C15" s="8">
        <f>'3_CS1_試算結果'!J16</f>
        <v>2900</v>
      </c>
      <c r="D15" s="8">
        <f>'4_CS2_試算結果'!J16</f>
        <v>4600</v>
      </c>
      <c r="E15" s="8">
        <f>'5_ネオ_試算結果'!J16</f>
        <v>1600</v>
      </c>
      <c r="F15" s="80">
        <f>'6_ビルダー_試算結果'!J16</f>
        <v>3600</v>
      </c>
      <c r="I15" s="27"/>
    </row>
    <row r="16" spans="1:10" x14ac:dyDescent="0.15">
      <c r="A16" s="24"/>
      <c r="B16" s="93" t="s">
        <v>14</v>
      </c>
      <c r="C16" s="8">
        <f>'3_CS1_試算結果'!J17</f>
        <v>2900</v>
      </c>
      <c r="D16" s="8">
        <f>'4_CS2_試算結果'!J17</f>
        <v>4400</v>
      </c>
      <c r="E16" s="8">
        <f>'5_ネオ_試算結果'!J17</f>
        <v>1600</v>
      </c>
      <c r="F16" s="80">
        <f>'6_ビルダー_試算結果'!J17</f>
        <v>3600</v>
      </c>
      <c r="I16" s="27"/>
    </row>
    <row r="17" spans="1:9" x14ac:dyDescent="0.15">
      <c r="A17" s="24"/>
      <c r="B17" s="93" t="s">
        <v>15</v>
      </c>
      <c r="C17" s="8">
        <f>'3_CS1_試算結果'!J18</f>
        <v>3000</v>
      </c>
      <c r="D17" s="8">
        <f>'4_CS2_試算結果'!J18</f>
        <v>4600</v>
      </c>
      <c r="E17" s="8">
        <f>'5_ネオ_試算結果'!J18</f>
        <v>1700</v>
      </c>
      <c r="F17" s="80">
        <f>'6_ビルダー_試算結果'!J18</f>
        <v>3700</v>
      </c>
      <c r="I17" s="27"/>
    </row>
    <row r="18" spans="1:9" x14ac:dyDescent="0.15">
      <c r="A18" s="24"/>
      <c r="B18" s="93" t="s">
        <v>16</v>
      </c>
      <c r="C18" s="8">
        <f>'3_CS1_試算結果'!J19</f>
        <v>3000</v>
      </c>
      <c r="D18" s="8">
        <f>'4_CS2_試算結果'!J19</f>
        <v>4700</v>
      </c>
      <c r="E18" s="8">
        <f>'5_ネオ_試算結果'!J19</f>
        <v>1700</v>
      </c>
      <c r="F18" s="80">
        <f>'6_ビルダー_試算結果'!J19</f>
        <v>3700</v>
      </c>
      <c r="I18" s="27"/>
    </row>
    <row r="19" spans="1:9" x14ac:dyDescent="0.15">
      <c r="A19" s="24"/>
      <c r="B19" s="93" t="s">
        <v>17</v>
      </c>
      <c r="C19" s="8">
        <f>'3_CS1_試算結果'!J20</f>
        <v>3000</v>
      </c>
      <c r="D19" s="8">
        <f>'4_CS2_試算結果'!J20</f>
        <v>4700</v>
      </c>
      <c r="E19" s="8">
        <f>'5_ネオ_試算結果'!J20</f>
        <v>1700</v>
      </c>
      <c r="F19" s="80">
        <f>'6_ビルダー_試算結果'!J20</f>
        <v>3700</v>
      </c>
      <c r="I19" s="27"/>
    </row>
    <row r="20" spans="1:9" x14ac:dyDescent="0.15">
      <c r="A20" s="24"/>
      <c r="B20" s="93" t="s">
        <v>18</v>
      </c>
      <c r="C20" s="8">
        <f>'3_CS1_試算結果'!J21</f>
        <v>2900</v>
      </c>
      <c r="D20" s="8">
        <f>'4_CS2_試算結果'!J21</f>
        <v>4600</v>
      </c>
      <c r="E20" s="8">
        <f>'5_ネオ_試算結果'!J21</f>
        <v>1700</v>
      </c>
      <c r="F20" s="80">
        <f>'6_ビルダー_試算結果'!J21</f>
        <v>3600</v>
      </c>
      <c r="I20" s="27"/>
    </row>
    <row r="21" spans="1:9" x14ac:dyDescent="0.15">
      <c r="A21" s="24"/>
      <c r="B21" s="93" t="s">
        <v>19</v>
      </c>
      <c r="C21" s="8">
        <f>'3_CS1_試算結果'!J22</f>
        <v>2900</v>
      </c>
      <c r="D21" s="8">
        <f>'4_CS2_試算結果'!J22</f>
        <v>4500</v>
      </c>
      <c r="E21" s="8">
        <f>'5_ネオ_試算結果'!J22</f>
        <v>1700</v>
      </c>
      <c r="F21" s="80">
        <f>'6_ビルダー_試算結果'!J22</f>
        <v>3600</v>
      </c>
      <c r="I21" s="27"/>
    </row>
    <row r="22" spans="1:9" x14ac:dyDescent="0.15">
      <c r="A22" s="24"/>
      <c r="B22" s="93" t="s">
        <v>20</v>
      </c>
      <c r="C22" s="8">
        <f>'3_CS1_試算結果'!J23</f>
        <v>2800</v>
      </c>
      <c r="D22" s="8">
        <f>'4_CS2_試算結果'!J23</f>
        <v>4400</v>
      </c>
      <c r="E22" s="8">
        <f>'5_ネオ_試算結果'!J23</f>
        <v>1700</v>
      </c>
      <c r="F22" s="80">
        <f>'6_ビルダー_試算結果'!J23</f>
        <v>3600</v>
      </c>
      <c r="I22" s="27"/>
    </row>
    <row r="23" spans="1:9" x14ac:dyDescent="0.15">
      <c r="A23" s="24"/>
      <c r="B23" s="93" t="s">
        <v>21</v>
      </c>
      <c r="C23" s="8">
        <f>'3_CS1_試算結果'!J24</f>
        <v>2700</v>
      </c>
      <c r="D23" s="8">
        <f>'4_CS2_試算結果'!J24</f>
        <v>4200</v>
      </c>
      <c r="E23" s="8">
        <f>'5_ネオ_試算結果'!J24</f>
        <v>1600</v>
      </c>
      <c r="F23" s="80">
        <f>'6_ビルダー_試算結果'!J24</f>
        <v>3500</v>
      </c>
      <c r="I23" s="27"/>
    </row>
    <row r="24" spans="1:9" x14ac:dyDescent="0.15">
      <c r="A24" s="24"/>
      <c r="B24" s="93" t="s">
        <v>22</v>
      </c>
      <c r="C24" s="8">
        <f>'3_CS1_試算結果'!J25</f>
        <v>2800</v>
      </c>
      <c r="D24" s="8">
        <f>'4_CS2_試算結果'!J25</f>
        <v>4400</v>
      </c>
      <c r="E24" s="8">
        <f>'5_ネオ_試算結果'!J25</f>
        <v>1700</v>
      </c>
      <c r="F24" s="80">
        <f>'6_ビルダー_試算結果'!J25</f>
        <v>3600</v>
      </c>
      <c r="I24" s="27"/>
    </row>
    <row r="25" spans="1:9" x14ac:dyDescent="0.15">
      <c r="A25" s="24"/>
      <c r="B25" s="93" t="s">
        <v>23</v>
      </c>
      <c r="C25" s="8">
        <f>'3_CS1_試算結果'!J26</f>
        <v>2800</v>
      </c>
      <c r="D25" s="8">
        <f>'4_CS2_試算結果'!J26</f>
        <v>4400</v>
      </c>
      <c r="E25" s="8">
        <f>'5_ネオ_試算結果'!J26</f>
        <v>1700</v>
      </c>
      <c r="F25" s="80">
        <f>'6_ビルダー_試算結果'!J26</f>
        <v>3500</v>
      </c>
      <c r="I25" s="27"/>
    </row>
    <row r="26" spans="1:9" x14ac:dyDescent="0.15">
      <c r="A26" s="24"/>
      <c r="B26" s="93" t="s">
        <v>24</v>
      </c>
      <c r="C26" s="8">
        <f>'3_CS1_試算結果'!J27</f>
        <v>2800</v>
      </c>
      <c r="D26" s="8">
        <f>'4_CS2_試算結果'!J27</f>
        <v>4300</v>
      </c>
      <c r="E26" s="8">
        <f>'5_ネオ_試算結果'!J27</f>
        <v>1700</v>
      </c>
      <c r="F26" s="80">
        <f>'6_ビルダー_試算結果'!J27</f>
        <v>3500</v>
      </c>
      <c r="I26" s="27"/>
    </row>
    <row r="27" spans="1:9" x14ac:dyDescent="0.15">
      <c r="A27" s="24"/>
      <c r="B27" s="93" t="s">
        <v>25</v>
      </c>
      <c r="C27" s="8">
        <f>'3_CS1_試算結果'!J28</f>
        <v>2900</v>
      </c>
      <c r="D27" s="8">
        <f>'4_CS2_試算結果'!J28</f>
        <v>4500</v>
      </c>
      <c r="E27" s="8">
        <f>'5_ネオ_試算結果'!J28</f>
        <v>1600</v>
      </c>
      <c r="F27" s="80">
        <f>'6_ビルダー_試算結果'!J28</f>
        <v>3600</v>
      </c>
      <c r="I27" s="27"/>
    </row>
    <row r="28" spans="1:9" x14ac:dyDescent="0.15">
      <c r="A28" s="24"/>
      <c r="B28" s="93" t="s">
        <v>26</v>
      </c>
      <c r="C28" s="8">
        <f>'3_CS1_試算結果'!J29</f>
        <v>2800</v>
      </c>
      <c r="D28" s="8">
        <f>'4_CS2_試算結果'!J29</f>
        <v>4400</v>
      </c>
      <c r="E28" s="8">
        <f>'5_ネオ_試算結果'!J29</f>
        <v>1700</v>
      </c>
      <c r="F28" s="80">
        <f>'6_ビルダー_試算結果'!J29</f>
        <v>3600</v>
      </c>
      <c r="I28" s="27"/>
    </row>
    <row r="29" spans="1:9" x14ac:dyDescent="0.15">
      <c r="A29" s="24"/>
      <c r="B29" s="93" t="s">
        <v>27</v>
      </c>
      <c r="C29" s="8">
        <f>'3_CS1_試算結果'!J30</f>
        <v>2800</v>
      </c>
      <c r="D29" s="8">
        <f>'4_CS2_試算結果'!J30</f>
        <v>4400</v>
      </c>
      <c r="E29" s="8">
        <f>'5_ネオ_試算結果'!J30</f>
        <v>1600</v>
      </c>
      <c r="F29" s="80">
        <f>'6_ビルダー_試算結果'!J30</f>
        <v>3600</v>
      </c>
      <c r="I29" s="27"/>
    </row>
    <row r="30" spans="1:9" x14ac:dyDescent="0.15">
      <c r="A30" s="24"/>
      <c r="B30" s="93" t="s">
        <v>28</v>
      </c>
      <c r="C30" s="8">
        <f>'3_CS1_試算結果'!J31</f>
        <v>2700</v>
      </c>
      <c r="D30" s="8">
        <f>'4_CS2_試算結果'!J31</f>
        <v>4200</v>
      </c>
      <c r="E30" s="8">
        <f>'5_ネオ_試算結果'!J31</f>
        <v>1600</v>
      </c>
      <c r="F30" s="80">
        <f>'6_ビルダー_試算結果'!J31</f>
        <v>3500</v>
      </c>
      <c r="I30" s="27"/>
    </row>
    <row r="31" spans="1:9" x14ac:dyDescent="0.15">
      <c r="A31" s="24"/>
      <c r="B31" s="93" t="s">
        <v>29</v>
      </c>
      <c r="C31" s="8">
        <f>'3_CS1_試算結果'!J32</f>
        <v>2800</v>
      </c>
      <c r="D31" s="8">
        <f>'4_CS2_試算結果'!J32</f>
        <v>4300</v>
      </c>
      <c r="E31" s="8">
        <f>'5_ネオ_試算結果'!J32</f>
        <v>1600</v>
      </c>
      <c r="F31" s="80">
        <f>'6_ビルダー_試算結果'!J32</f>
        <v>3500</v>
      </c>
      <c r="I31" s="27"/>
    </row>
    <row r="32" spans="1:9" x14ac:dyDescent="0.15">
      <c r="A32" s="24"/>
      <c r="B32" s="93" t="s">
        <v>30</v>
      </c>
      <c r="C32" s="8">
        <f>'3_CS1_試算結果'!J33</f>
        <v>2800</v>
      </c>
      <c r="D32" s="8">
        <f>'4_CS2_試算結果'!J33</f>
        <v>4300</v>
      </c>
      <c r="E32" s="8">
        <f>'5_ネオ_試算結果'!J33</f>
        <v>1600</v>
      </c>
      <c r="F32" s="80">
        <f>'6_ビルダー_試算結果'!J33</f>
        <v>3500</v>
      </c>
      <c r="I32" s="27"/>
    </row>
    <row r="33" spans="1:9" x14ac:dyDescent="0.15">
      <c r="A33" s="24"/>
      <c r="B33" s="93" t="s">
        <v>31</v>
      </c>
      <c r="C33" s="8">
        <f>'3_CS1_試算結果'!J34</f>
        <v>2800</v>
      </c>
      <c r="D33" s="8">
        <f>'4_CS2_試算結果'!J34</f>
        <v>4300</v>
      </c>
      <c r="E33" s="8">
        <f>'5_ネオ_試算結果'!J34</f>
        <v>1600</v>
      </c>
      <c r="F33" s="80">
        <f>'6_ビルダー_試算結果'!J34</f>
        <v>3500</v>
      </c>
      <c r="I33" s="27"/>
    </row>
    <row r="34" spans="1:9" x14ac:dyDescent="0.15">
      <c r="A34" s="24"/>
      <c r="B34" s="93" t="s">
        <v>32</v>
      </c>
      <c r="C34" s="8">
        <f>'3_CS1_試算結果'!J35</f>
        <v>2700</v>
      </c>
      <c r="D34" s="8">
        <f>'4_CS2_試算結果'!J35</f>
        <v>4200</v>
      </c>
      <c r="E34" s="8">
        <f>'5_ネオ_試算結果'!J35</f>
        <v>1600</v>
      </c>
      <c r="F34" s="80">
        <f>'6_ビルダー_試算結果'!J35</f>
        <v>3500</v>
      </c>
      <c r="I34" s="27"/>
    </row>
    <row r="35" spans="1:9" x14ac:dyDescent="0.15">
      <c r="A35" s="24"/>
      <c r="B35" s="93" t="s">
        <v>33</v>
      </c>
      <c r="C35" s="8">
        <f>'3_CS1_試算結果'!J36</f>
        <v>2800</v>
      </c>
      <c r="D35" s="8">
        <f>'4_CS2_試算結果'!J36</f>
        <v>4300</v>
      </c>
      <c r="E35" s="8">
        <f>'5_ネオ_試算結果'!J36</f>
        <v>1700</v>
      </c>
      <c r="F35" s="80">
        <f>'6_ビルダー_試算結果'!J36</f>
        <v>3500</v>
      </c>
      <c r="I35" s="27"/>
    </row>
    <row r="36" spans="1:9" x14ac:dyDescent="0.15">
      <c r="A36" s="24"/>
      <c r="B36" s="93" t="s">
        <v>34</v>
      </c>
      <c r="C36" s="8">
        <f>'3_CS1_試算結果'!J37</f>
        <v>2800</v>
      </c>
      <c r="D36" s="8">
        <f>'4_CS2_試算結果'!J37</f>
        <v>4300</v>
      </c>
      <c r="E36" s="8">
        <f>'5_ネオ_試算結果'!J37</f>
        <v>1600</v>
      </c>
      <c r="F36" s="80">
        <f>'6_ビルダー_試算結果'!J37</f>
        <v>3500</v>
      </c>
      <c r="I36" s="27"/>
    </row>
    <row r="37" spans="1:9" x14ac:dyDescent="0.15">
      <c r="A37" s="24"/>
      <c r="B37" s="93" t="s">
        <v>35</v>
      </c>
      <c r="C37" s="8">
        <f>'3_CS1_試算結果'!J38</f>
        <v>2700</v>
      </c>
      <c r="D37" s="8">
        <f>'4_CS2_試算結果'!J38</f>
        <v>4200</v>
      </c>
      <c r="E37" s="8">
        <f>'5_ネオ_試算結果'!J38</f>
        <v>1600</v>
      </c>
      <c r="F37" s="80">
        <f>'6_ビルダー_試算結果'!J38</f>
        <v>3400</v>
      </c>
      <c r="I37" s="27"/>
    </row>
    <row r="38" spans="1:9" x14ac:dyDescent="0.15">
      <c r="A38" s="24"/>
      <c r="B38" s="93" t="s">
        <v>36</v>
      </c>
      <c r="C38" s="8">
        <f>'3_CS1_試算結果'!J39</f>
        <v>2600</v>
      </c>
      <c r="D38" s="8">
        <f>'4_CS2_試算結果'!J39</f>
        <v>4100</v>
      </c>
      <c r="E38" s="8">
        <f>'5_ネオ_試算結果'!J39</f>
        <v>1600</v>
      </c>
      <c r="F38" s="80">
        <f>'6_ビルダー_試算結果'!J39</f>
        <v>3400</v>
      </c>
      <c r="I38" s="27"/>
    </row>
    <row r="39" spans="1:9" x14ac:dyDescent="0.15">
      <c r="A39" s="24"/>
      <c r="B39" s="93" t="s">
        <v>37</v>
      </c>
      <c r="C39" s="8">
        <f>'3_CS1_試算結果'!J40</f>
        <v>2700</v>
      </c>
      <c r="D39" s="8">
        <f>'4_CS2_試算結果'!J40</f>
        <v>4200</v>
      </c>
      <c r="E39" s="8">
        <f>'5_ネオ_試算結果'!J40</f>
        <v>1600</v>
      </c>
      <c r="F39" s="80">
        <f>'6_ビルダー_試算結果'!J40</f>
        <v>3500</v>
      </c>
      <c r="I39" s="27"/>
    </row>
    <row r="40" spans="1:9" x14ac:dyDescent="0.15">
      <c r="A40" s="24"/>
      <c r="B40" s="93" t="s">
        <v>38</v>
      </c>
      <c r="C40" s="8">
        <f>'3_CS1_試算結果'!J41</f>
        <v>2700</v>
      </c>
      <c r="D40" s="8">
        <f>'4_CS2_試算結果'!J41</f>
        <v>4200</v>
      </c>
      <c r="E40" s="8">
        <f>'5_ネオ_試算結果'!J41</f>
        <v>1600</v>
      </c>
      <c r="F40" s="80">
        <f>'6_ビルダー_試算結果'!J41</f>
        <v>3400</v>
      </c>
      <c r="I40" s="27"/>
    </row>
    <row r="41" spans="1:9" x14ac:dyDescent="0.15">
      <c r="A41" s="24"/>
      <c r="B41" s="93" t="s">
        <v>39</v>
      </c>
      <c r="C41" s="8">
        <f>'3_CS1_試算結果'!J42</f>
        <v>2700</v>
      </c>
      <c r="D41" s="8">
        <f>'4_CS2_試算結果'!J42</f>
        <v>4100</v>
      </c>
      <c r="E41" s="8">
        <f>'5_ネオ_試算結果'!J42</f>
        <v>1600</v>
      </c>
      <c r="F41" s="80">
        <f>'6_ビルダー_試算結果'!J42</f>
        <v>3400</v>
      </c>
      <c r="I41" s="27"/>
    </row>
    <row r="42" spans="1:9" x14ac:dyDescent="0.15">
      <c r="A42" s="24"/>
      <c r="B42" s="93" t="s">
        <v>40</v>
      </c>
      <c r="C42" s="8">
        <f>'3_CS1_試算結果'!J43</f>
        <v>2700</v>
      </c>
      <c r="D42" s="8">
        <f>'4_CS2_試算結果'!J43</f>
        <v>4200</v>
      </c>
      <c r="E42" s="8">
        <f>'5_ネオ_試算結果'!J43</f>
        <v>1600</v>
      </c>
      <c r="F42" s="80">
        <f>'6_ビルダー_試算結果'!J43</f>
        <v>3400</v>
      </c>
      <c r="I42" s="27"/>
    </row>
    <row r="43" spans="1:9" x14ac:dyDescent="0.15">
      <c r="A43" s="24"/>
      <c r="B43" s="93" t="s">
        <v>41</v>
      </c>
      <c r="C43" s="8">
        <f>'3_CS1_試算結果'!J44</f>
        <v>2700</v>
      </c>
      <c r="D43" s="8">
        <f>'4_CS2_試算結果'!J44</f>
        <v>4200</v>
      </c>
      <c r="E43" s="8">
        <f>'5_ネオ_試算結果'!J44</f>
        <v>1600</v>
      </c>
      <c r="F43" s="80">
        <f>'6_ビルダー_試算結果'!J44</f>
        <v>3500</v>
      </c>
      <c r="I43" s="27"/>
    </row>
    <row r="44" spans="1:9" x14ac:dyDescent="0.15">
      <c r="A44" s="24"/>
      <c r="B44" s="93" t="s">
        <v>42</v>
      </c>
      <c r="C44" s="8">
        <f>'3_CS1_試算結果'!J45</f>
        <v>2700</v>
      </c>
      <c r="D44" s="8">
        <f>'4_CS2_試算結果'!J45</f>
        <v>4200</v>
      </c>
      <c r="E44" s="8">
        <f>'5_ネオ_試算結果'!J45</f>
        <v>1600</v>
      </c>
      <c r="F44" s="80">
        <f>'6_ビルダー_試算結果'!J45</f>
        <v>3500</v>
      </c>
      <c r="I44" s="27"/>
    </row>
    <row r="45" spans="1:9" x14ac:dyDescent="0.15">
      <c r="A45" s="24"/>
      <c r="B45" s="93" t="s">
        <v>43</v>
      </c>
      <c r="C45" s="8">
        <f>'3_CS1_試算結果'!J46</f>
        <v>2700</v>
      </c>
      <c r="D45" s="8">
        <f>'4_CS2_試算結果'!J46</f>
        <v>4200</v>
      </c>
      <c r="E45" s="8">
        <f>'5_ネオ_試算結果'!J46</f>
        <v>1600</v>
      </c>
      <c r="F45" s="80">
        <f>'6_ビルダー_試算結果'!J46</f>
        <v>3400</v>
      </c>
      <c r="I45" s="27"/>
    </row>
    <row r="46" spans="1:9" x14ac:dyDescent="0.15">
      <c r="A46" s="24"/>
      <c r="B46" s="93" t="s">
        <v>44</v>
      </c>
      <c r="C46" s="8">
        <f>'3_CS1_試算結果'!J47</f>
        <v>2700</v>
      </c>
      <c r="D46" s="8">
        <f>'4_CS2_試算結果'!J47</f>
        <v>4200</v>
      </c>
      <c r="E46" s="8">
        <f>'5_ネオ_試算結果'!J47</f>
        <v>1600</v>
      </c>
      <c r="F46" s="80">
        <f>'6_ビルダー_試算結果'!J47</f>
        <v>3500</v>
      </c>
      <c r="I46" s="27"/>
    </row>
    <row r="47" spans="1:9" x14ac:dyDescent="0.15">
      <c r="A47" s="24"/>
      <c r="B47" s="93" t="s">
        <v>45</v>
      </c>
      <c r="C47" s="8">
        <f>'3_CS1_試算結果'!J48</f>
        <v>2700</v>
      </c>
      <c r="D47" s="8">
        <f>'4_CS2_試算結果'!J48</f>
        <v>4200</v>
      </c>
      <c r="E47" s="8">
        <f>'5_ネオ_試算結果'!J48</f>
        <v>1600</v>
      </c>
      <c r="F47" s="80">
        <f>'6_ビルダー_試算結果'!J48</f>
        <v>3500</v>
      </c>
      <c r="I47" s="27"/>
    </row>
    <row r="48" spans="1:9" x14ac:dyDescent="0.15">
      <c r="A48" s="24"/>
      <c r="B48" s="93" t="s">
        <v>46</v>
      </c>
      <c r="C48" s="8">
        <f>'3_CS1_試算結果'!J49</f>
        <v>2700</v>
      </c>
      <c r="D48" s="8">
        <f>'4_CS2_試算結果'!J49</f>
        <v>4200</v>
      </c>
      <c r="E48" s="8">
        <f>'5_ネオ_試算結果'!J49</f>
        <v>1600</v>
      </c>
      <c r="F48" s="80">
        <f>'6_ビルダー_試算結果'!J49</f>
        <v>3500</v>
      </c>
      <c r="I48" s="27"/>
    </row>
    <row r="49" spans="1:9" x14ac:dyDescent="0.15">
      <c r="A49" s="24"/>
      <c r="B49" s="93" t="s">
        <v>47</v>
      </c>
      <c r="C49" s="8">
        <f>'3_CS1_試算結果'!J50</f>
        <v>2700</v>
      </c>
      <c r="D49" s="8">
        <f>'4_CS2_試算結果'!J50</f>
        <v>4200</v>
      </c>
      <c r="E49" s="8">
        <f>'5_ネオ_試算結果'!J50</f>
        <v>1600</v>
      </c>
      <c r="F49" s="80">
        <f>'6_ビルダー_試算結果'!J50</f>
        <v>3500</v>
      </c>
      <c r="I49" s="27"/>
    </row>
    <row r="50" spans="1:9" x14ac:dyDescent="0.15">
      <c r="A50" s="24"/>
      <c r="B50" s="93" t="s">
        <v>48</v>
      </c>
      <c r="C50" s="8">
        <f>'3_CS1_試算結果'!J51</f>
        <v>2700</v>
      </c>
      <c r="D50" s="8">
        <f>'4_CS2_試算結果'!J51</f>
        <v>4200</v>
      </c>
      <c r="E50" s="8">
        <f>'5_ネオ_試算結果'!J51</f>
        <v>1600</v>
      </c>
      <c r="F50" s="80">
        <f>'6_ビルダー_試算結果'!J51</f>
        <v>3500</v>
      </c>
      <c r="I50" s="27"/>
    </row>
    <row r="51" spans="1:9" x14ac:dyDescent="0.15">
      <c r="A51" s="24"/>
      <c r="B51" s="93" t="s">
        <v>49</v>
      </c>
      <c r="C51" s="8">
        <f>'3_CS1_試算結果'!J52</f>
        <v>2700</v>
      </c>
      <c r="D51" s="8">
        <f>'4_CS2_試算結果'!J52</f>
        <v>4200</v>
      </c>
      <c r="E51" s="8">
        <f>'5_ネオ_試算結果'!J52</f>
        <v>1600</v>
      </c>
      <c r="F51" s="80">
        <f>'6_ビルダー_試算結果'!J52</f>
        <v>3500</v>
      </c>
      <c r="I51" s="27"/>
    </row>
    <row r="52" spans="1:9" x14ac:dyDescent="0.15">
      <c r="A52" s="24"/>
      <c r="B52" s="93" t="s">
        <v>50</v>
      </c>
      <c r="C52" s="8">
        <f>'3_CS1_試算結果'!J53</f>
        <v>2800</v>
      </c>
      <c r="D52" s="8">
        <f>'4_CS2_試算結果'!J53</f>
        <v>4300</v>
      </c>
      <c r="E52" s="8">
        <f>'5_ネオ_試算結果'!J53</f>
        <v>1700</v>
      </c>
      <c r="F52" s="80">
        <f>'6_ビルダー_試算結果'!J53</f>
        <v>3500</v>
      </c>
      <c r="I52" s="27"/>
    </row>
    <row r="53" spans="1:9" ht="12.75" thickBot="1" x14ac:dyDescent="0.2">
      <c r="A53" s="25"/>
      <c r="B53" s="94" t="s">
        <v>51</v>
      </c>
      <c r="C53" s="86">
        <f>'3_CS1_試算結果'!J54</f>
        <v>3000</v>
      </c>
      <c r="D53" s="86">
        <f>'4_CS2_試算結果'!J54</f>
        <v>4700</v>
      </c>
      <c r="E53" s="86">
        <f>'5_ネオ_試算結果'!J54</f>
        <v>1600</v>
      </c>
      <c r="F53" s="87">
        <f>'6_ビルダー_試算結果'!J54</f>
        <v>3700</v>
      </c>
      <c r="I53" s="27"/>
    </row>
    <row r="54" spans="1:9" x14ac:dyDescent="0.15">
      <c r="B54" s="95" t="s">
        <v>62</v>
      </c>
      <c r="C54" s="88">
        <f>AVERAGE(C7:C53)</f>
        <v>2797.872340425532</v>
      </c>
      <c r="D54" s="88">
        <f>AVERAGE(D7:D53)</f>
        <v>4351.0638297872338</v>
      </c>
      <c r="E54" s="88">
        <f>AVERAGE(E7:E53)</f>
        <v>1638.2978723404256</v>
      </c>
      <c r="F54" s="96">
        <f>AVERAGE(F7:F53)</f>
        <v>3538.2978723404253</v>
      </c>
    </row>
    <row r="56" spans="1:9" x14ac:dyDescent="0.15">
      <c r="B56" s="108" t="s">
        <v>106</v>
      </c>
      <c r="C56" s="107">
        <f>'3_CS1_試算結果'!J7</f>
        <v>2700</v>
      </c>
      <c r="D56" s="107">
        <f>'4_CS2_試算結果'!J7</f>
        <v>4100</v>
      </c>
      <c r="E56" s="107">
        <f>'5_ネオ_試算結果'!J7</f>
        <v>1600</v>
      </c>
      <c r="F56" s="109">
        <f>'6_ビルダー_試算結果'!J7</f>
        <v>3400</v>
      </c>
    </row>
  </sheetData>
  <mergeCells count="3">
    <mergeCell ref="B2:D2"/>
    <mergeCell ref="B4:B6"/>
    <mergeCell ref="C4:F4"/>
  </mergeCells>
  <phoneticPr fontId="2"/>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55"/>
  <sheetViews>
    <sheetView zoomScale="75" zoomScaleNormal="75" workbookViewId="0">
      <pane ySplit="1320" topLeftCell="A7" activePane="bottomLeft"/>
      <selection activeCell="N3" sqref="N3"/>
      <selection pane="bottomLeft" activeCell="N3" sqref="N3"/>
    </sheetView>
  </sheetViews>
  <sheetFormatPr defaultRowHeight="12" x14ac:dyDescent="0.15"/>
  <cols>
    <col min="1" max="1" width="9.140625" style="50"/>
    <col min="2" max="10" width="18.7109375" style="50" customWidth="1"/>
    <col min="11" max="16384" width="9.140625" style="50"/>
  </cols>
  <sheetData>
    <row r="1" spans="2:13" ht="14.25" x14ac:dyDescent="0.15">
      <c r="B1" s="49" t="s">
        <v>144</v>
      </c>
    </row>
    <row r="3" spans="2:13" x14ac:dyDescent="0.15">
      <c r="B3" s="51" t="s">
        <v>96</v>
      </c>
      <c r="C3" s="52">
        <v>300</v>
      </c>
      <c r="D3" s="50" t="s">
        <v>1</v>
      </c>
      <c r="E3" s="51" t="s">
        <v>89</v>
      </c>
      <c r="F3" s="53">
        <v>0.2</v>
      </c>
      <c r="G3" s="50" t="s">
        <v>97</v>
      </c>
      <c r="H3" s="51" t="s">
        <v>3</v>
      </c>
      <c r="I3" s="52">
        <v>5</v>
      </c>
      <c r="J3" s="50" t="s">
        <v>82</v>
      </c>
      <c r="K3" s="98" t="s">
        <v>155</v>
      </c>
      <c r="L3" s="101">
        <v>8000</v>
      </c>
      <c r="M3" s="98" t="s">
        <v>156</v>
      </c>
    </row>
    <row r="5" spans="2:13" x14ac:dyDescent="0.15">
      <c r="B5" s="126" t="s">
        <v>2</v>
      </c>
      <c r="C5" s="126" t="s">
        <v>90</v>
      </c>
      <c r="D5" s="130" t="s">
        <v>91</v>
      </c>
      <c r="E5" s="131"/>
      <c r="F5" s="54" t="s">
        <v>92</v>
      </c>
      <c r="G5" s="126" t="s">
        <v>102</v>
      </c>
      <c r="H5" s="126" t="s">
        <v>93</v>
      </c>
      <c r="I5" s="126" t="s">
        <v>0</v>
      </c>
      <c r="J5" s="126" t="s">
        <v>94</v>
      </c>
      <c r="L5" s="98" t="s">
        <v>152</v>
      </c>
    </row>
    <row r="6" spans="2:13" x14ac:dyDescent="0.15">
      <c r="B6" s="127"/>
      <c r="C6" s="127"/>
      <c r="D6" s="60" t="s">
        <v>113</v>
      </c>
      <c r="E6" s="61" t="s">
        <v>114</v>
      </c>
      <c r="F6" s="55" t="s">
        <v>88</v>
      </c>
      <c r="G6" s="127"/>
      <c r="H6" s="127"/>
      <c r="I6" s="127"/>
      <c r="J6" s="127"/>
    </row>
    <row r="7" spans="2:13" x14ac:dyDescent="0.15">
      <c r="B7" s="69" t="s">
        <v>106</v>
      </c>
      <c r="C7" s="70">
        <f>C8</f>
        <v>504000</v>
      </c>
      <c r="D7" s="71">
        <f>30000*2.5</f>
        <v>75000</v>
      </c>
      <c r="E7" s="72">
        <f>22000*10</f>
        <v>220000</v>
      </c>
      <c r="F7" s="72">
        <f t="shared" ref="F7:F54" si="0">ROUNDDOWN((D7+E7)*0.06,0)</f>
        <v>17700</v>
      </c>
      <c r="G7" s="73">
        <f t="shared" ref="G7:G54" si="1">SUM(C7+D7+E7+F7)</f>
        <v>816700</v>
      </c>
      <c r="H7" s="72">
        <f t="shared" ref="H7" si="2">ROUNDDOWN(G7/$C$3,0)</f>
        <v>2722</v>
      </c>
      <c r="I7" s="74">
        <f>J7-H7</f>
        <v>-22</v>
      </c>
      <c r="J7" s="73">
        <f>ROUNDDOWN(H7,-2)</f>
        <v>2700</v>
      </c>
      <c r="L7" s="97">
        <f>(G7-C7)/$C$3</f>
        <v>1042.3333333333333</v>
      </c>
    </row>
    <row r="8" spans="2:13" x14ac:dyDescent="0.15">
      <c r="B8" s="56" t="s">
        <v>5</v>
      </c>
      <c r="C8" s="34">
        <f>$C$3*$F$3*(1+($I$3/100))*$L$3</f>
        <v>504000</v>
      </c>
      <c r="D8" s="34">
        <f>'1_設計労務単価'!D5*2.5</f>
        <v>63000</v>
      </c>
      <c r="E8" s="34">
        <f>'1_設計労務単価'!E5*10</f>
        <v>289000</v>
      </c>
      <c r="F8" s="34">
        <f t="shared" si="0"/>
        <v>21120</v>
      </c>
      <c r="G8" s="57">
        <f t="shared" si="1"/>
        <v>877120</v>
      </c>
      <c r="H8" s="34">
        <f t="shared" ref="H8:H54" si="3">ROUNDDOWN(G8/$C$3,0)</f>
        <v>2923</v>
      </c>
      <c r="I8" s="58">
        <f>J8-H8</f>
        <v>-23</v>
      </c>
      <c r="J8" s="57">
        <f>ROUNDDOWN(H8,-2)</f>
        <v>2900</v>
      </c>
      <c r="L8" s="97">
        <f t="shared" ref="L8:L54" si="4">(G8-C8)/$C$3</f>
        <v>1243.7333333333333</v>
      </c>
    </row>
    <row r="9" spans="2:13" x14ac:dyDescent="0.15">
      <c r="B9" s="56" t="s">
        <v>6</v>
      </c>
      <c r="C9" s="34">
        <f t="shared" ref="C9:C54" si="5">$C$3*$F$3*(1+($I$3/100))*$L$3</f>
        <v>504000</v>
      </c>
      <c r="D9" s="34">
        <f>'1_設計労務単価'!D6*2.5</f>
        <v>75000</v>
      </c>
      <c r="E9" s="45">
        <f>'1_設計労務単価'!F6*10</f>
        <v>266000</v>
      </c>
      <c r="F9" s="34">
        <f t="shared" si="0"/>
        <v>20460</v>
      </c>
      <c r="G9" s="57">
        <f t="shared" si="1"/>
        <v>865460</v>
      </c>
      <c r="H9" s="34">
        <f t="shared" si="3"/>
        <v>2884</v>
      </c>
      <c r="I9" s="58">
        <f t="shared" ref="I9:I54" si="6">J9-H9</f>
        <v>-84</v>
      </c>
      <c r="J9" s="57">
        <f t="shared" ref="J9:J54" si="7">ROUNDDOWN(H9,-2)</f>
        <v>2800</v>
      </c>
      <c r="L9" s="97">
        <f t="shared" si="4"/>
        <v>1204.8666666666666</v>
      </c>
    </row>
    <row r="10" spans="2:13" x14ac:dyDescent="0.15">
      <c r="B10" s="56" t="s">
        <v>7</v>
      </c>
      <c r="C10" s="34">
        <f t="shared" si="5"/>
        <v>504000</v>
      </c>
      <c r="D10" s="34">
        <f>'1_設計労務単価'!D7*2.5</f>
        <v>74750</v>
      </c>
      <c r="E10" s="34">
        <f>'1_設計労務単価'!E7*10</f>
        <v>258000</v>
      </c>
      <c r="F10" s="34">
        <f t="shared" si="0"/>
        <v>19965</v>
      </c>
      <c r="G10" s="57">
        <f t="shared" si="1"/>
        <v>856715</v>
      </c>
      <c r="H10" s="34">
        <f t="shared" si="3"/>
        <v>2855</v>
      </c>
      <c r="I10" s="58">
        <f t="shared" si="6"/>
        <v>-55</v>
      </c>
      <c r="J10" s="57">
        <f t="shared" si="7"/>
        <v>2800</v>
      </c>
      <c r="L10" s="97">
        <f t="shared" si="4"/>
        <v>1175.7166666666667</v>
      </c>
    </row>
    <row r="11" spans="2:13" x14ac:dyDescent="0.15">
      <c r="B11" s="56" t="s">
        <v>8</v>
      </c>
      <c r="C11" s="34">
        <f t="shared" si="5"/>
        <v>504000</v>
      </c>
      <c r="D11" s="34">
        <f>'1_設計労務単価'!D8*2.5</f>
        <v>75250</v>
      </c>
      <c r="E11" s="34">
        <f>'1_設計労務単価'!E8*10</f>
        <v>283000</v>
      </c>
      <c r="F11" s="34">
        <f t="shared" si="0"/>
        <v>21495</v>
      </c>
      <c r="G11" s="57">
        <f t="shared" si="1"/>
        <v>883745</v>
      </c>
      <c r="H11" s="34">
        <f t="shared" si="3"/>
        <v>2945</v>
      </c>
      <c r="I11" s="58">
        <f t="shared" si="6"/>
        <v>-45</v>
      </c>
      <c r="J11" s="57">
        <f t="shared" si="7"/>
        <v>2900</v>
      </c>
      <c r="L11" s="97">
        <f t="shared" si="4"/>
        <v>1265.8166666666666</v>
      </c>
    </row>
    <row r="12" spans="2:13" x14ac:dyDescent="0.15">
      <c r="B12" s="56" t="s">
        <v>9</v>
      </c>
      <c r="C12" s="34">
        <f t="shared" si="5"/>
        <v>504000</v>
      </c>
      <c r="D12" s="34">
        <f>'1_設計労務単価'!D9*2.5</f>
        <v>77750</v>
      </c>
      <c r="E12" s="34">
        <f>'1_設計労務単価'!E9*10</f>
        <v>264000</v>
      </c>
      <c r="F12" s="34">
        <f t="shared" si="0"/>
        <v>20505</v>
      </c>
      <c r="G12" s="57">
        <f t="shared" si="1"/>
        <v>866255</v>
      </c>
      <c r="H12" s="34">
        <f t="shared" si="3"/>
        <v>2887</v>
      </c>
      <c r="I12" s="58">
        <f t="shared" si="6"/>
        <v>-87</v>
      </c>
      <c r="J12" s="57">
        <f t="shared" si="7"/>
        <v>2800</v>
      </c>
      <c r="L12" s="97">
        <f t="shared" si="4"/>
        <v>1207.5166666666667</v>
      </c>
    </row>
    <row r="13" spans="2:13" x14ac:dyDescent="0.15">
      <c r="B13" s="56" t="s">
        <v>10</v>
      </c>
      <c r="C13" s="34">
        <f t="shared" si="5"/>
        <v>504000</v>
      </c>
      <c r="D13" s="34">
        <f>'1_設計労務単価'!D10*2.5</f>
        <v>72500</v>
      </c>
      <c r="E13" s="34">
        <f>'1_設計労務単価'!E10*10</f>
        <v>295000</v>
      </c>
      <c r="F13" s="34">
        <f t="shared" si="0"/>
        <v>22050</v>
      </c>
      <c r="G13" s="57">
        <f t="shared" si="1"/>
        <v>893550</v>
      </c>
      <c r="H13" s="34">
        <f t="shared" si="3"/>
        <v>2978</v>
      </c>
      <c r="I13" s="58">
        <f t="shared" si="6"/>
        <v>-78</v>
      </c>
      <c r="J13" s="57">
        <f t="shared" si="7"/>
        <v>2900</v>
      </c>
      <c r="L13" s="97">
        <f t="shared" si="4"/>
        <v>1298.5</v>
      </c>
    </row>
    <row r="14" spans="2:13" x14ac:dyDescent="0.15">
      <c r="B14" s="56" t="s">
        <v>11</v>
      </c>
      <c r="C14" s="34">
        <f t="shared" si="5"/>
        <v>504000</v>
      </c>
      <c r="D14" s="34">
        <f>'1_設計労務単価'!D11*2.5</f>
        <v>68250</v>
      </c>
      <c r="E14" s="34">
        <f>'1_設計労務単価'!E11*10</f>
        <v>291000</v>
      </c>
      <c r="F14" s="34">
        <f t="shared" si="0"/>
        <v>21555</v>
      </c>
      <c r="G14" s="57">
        <f t="shared" si="1"/>
        <v>884805</v>
      </c>
      <c r="H14" s="34">
        <f t="shared" si="3"/>
        <v>2949</v>
      </c>
      <c r="I14" s="58">
        <f t="shared" si="6"/>
        <v>-49</v>
      </c>
      <c r="J14" s="57">
        <f t="shared" si="7"/>
        <v>2900</v>
      </c>
      <c r="L14" s="97">
        <f t="shared" si="4"/>
        <v>1269.3499999999999</v>
      </c>
    </row>
    <row r="15" spans="2:13" x14ac:dyDescent="0.15">
      <c r="B15" s="56" t="s">
        <v>12</v>
      </c>
      <c r="C15" s="34">
        <f t="shared" si="5"/>
        <v>504000</v>
      </c>
      <c r="D15" s="34">
        <f>'1_設計労務単価'!D12*2.5</f>
        <v>67750</v>
      </c>
      <c r="E15" s="34">
        <f>'1_設計労務単価'!E12*10</f>
        <v>294000</v>
      </c>
      <c r="F15" s="34">
        <f t="shared" si="0"/>
        <v>21705</v>
      </c>
      <c r="G15" s="57">
        <f t="shared" si="1"/>
        <v>887455</v>
      </c>
      <c r="H15" s="34">
        <f t="shared" si="3"/>
        <v>2958</v>
      </c>
      <c r="I15" s="58">
        <f t="shared" si="6"/>
        <v>-58</v>
      </c>
      <c r="J15" s="57">
        <f t="shared" si="7"/>
        <v>2900</v>
      </c>
      <c r="L15" s="97">
        <f t="shared" si="4"/>
        <v>1278.1833333333334</v>
      </c>
    </row>
    <row r="16" spans="2:13" x14ac:dyDescent="0.15">
      <c r="B16" s="56" t="s">
        <v>13</v>
      </c>
      <c r="C16" s="34">
        <f t="shared" si="5"/>
        <v>504000</v>
      </c>
      <c r="D16" s="34">
        <f>'1_設計労務単価'!D13*2.5</f>
        <v>67500</v>
      </c>
      <c r="E16" s="34">
        <f>'1_設計労務単価'!E13*10</f>
        <v>305000</v>
      </c>
      <c r="F16" s="34">
        <f t="shared" si="0"/>
        <v>22350</v>
      </c>
      <c r="G16" s="57">
        <f t="shared" si="1"/>
        <v>898850</v>
      </c>
      <c r="H16" s="34">
        <f t="shared" si="3"/>
        <v>2996</v>
      </c>
      <c r="I16" s="58">
        <f t="shared" si="6"/>
        <v>-96</v>
      </c>
      <c r="J16" s="57">
        <f t="shared" si="7"/>
        <v>2900</v>
      </c>
      <c r="L16" s="97">
        <f t="shared" si="4"/>
        <v>1316.1666666666667</v>
      </c>
    </row>
    <row r="17" spans="2:12" x14ac:dyDescent="0.15">
      <c r="B17" s="56" t="s">
        <v>14</v>
      </c>
      <c r="C17" s="34">
        <f t="shared" si="5"/>
        <v>504000</v>
      </c>
      <c r="D17" s="34">
        <f>'1_設計労務単価'!D14*2.5</f>
        <v>67750</v>
      </c>
      <c r="E17" s="34">
        <f>'1_設計労務単価'!E14*10</f>
        <v>280000</v>
      </c>
      <c r="F17" s="34">
        <f t="shared" si="0"/>
        <v>20865</v>
      </c>
      <c r="G17" s="57">
        <f t="shared" si="1"/>
        <v>872615</v>
      </c>
      <c r="H17" s="34">
        <f t="shared" si="3"/>
        <v>2908</v>
      </c>
      <c r="I17" s="58">
        <f t="shared" si="6"/>
        <v>-8</v>
      </c>
      <c r="J17" s="57">
        <f t="shared" si="7"/>
        <v>2900</v>
      </c>
      <c r="L17" s="97">
        <f t="shared" si="4"/>
        <v>1228.7166666666667</v>
      </c>
    </row>
    <row r="18" spans="2:12" x14ac:dyDescent="0.15">
      <c r="B18" s="56" t="s">
        <v>15</v>
      </c>
      <c r="C18" s="34">
        <f t="shared" si="5"/>
        <v>504000</v>
      </c>
      <c r="D18" s="34">
        <f>'1_設計労務単価'!D15*2.5</f>
        <v>68750</v>
      </c>
      <c r="E18" s="34">
        <f>'1_設計労務単価'!E15*10</f>
        <v>316000</v>
      </c>
      <c r="F18" s="34">
        <f t="shared" si="0"/>
        <v>23085</v>
      </c>
      <c r="G18" s="57">
        <f t="shared" si="1"/>
        <v>911835</v>
      </c>
      <c r="H18" s="34">
        <f t="shared" si="3"/>
        <v>3039</v>
      </c>
      <c r="I18" s="58">
        <f t="shared" si="6"/>
        <v>-39</v>
      </c>
      <c r="J18" s="57">
        <f t="shared" si="7"/>
        <v>3000</v>
      </c>
      <c r="L18" s="97">
        <f t="shared" si="4"/>
        <v>1359.45</v>
      </c>
    </row>
    <row r="19" spans="2:12" x14ac:dyDescent="0.15">
      <c r="B19" s="56" t="s">
        <v>16</v>
      </c>
      <c r="C19" s="34">
        <f t="shared" si="5"/>
        <v>504000</v>
      </c>
      <c r="D19" s="34">
        <f>'1_設計労務単価'!D16*2.5</f>
        <v>70250</v>
      </c>
      <c r="E19" s="34">
        <f>'1_設計労務単価'!E16*10</f>
        <v>317000</v>
      </c>
      <c r="F19" s="34">
        <f t="shared" si="0"/>
        <v>23235</v>
      </c>
      <c r="G19" s="57">
        <f t="shared" si="1"/>
        <v>914485</v>
      </c>
      <c r="H19" s="34">
        <f t="shared" si="3"/>
        <v>3048</v>
      </c>
      <c r="I19" s="58">
        <f t="shared" si="6"/>
        <v>-48</v>
      </c>
      <c r="J19" s="57">
        <f t="shared" si="7"/>
        <v>3000</v>
      </c>
      <c r="L19" s="97">
        <f t="shared" si="4"/>
        <v>1368.2833333333333</v>
      </c>
    </row>
    <row r="20" spans="2:12" x14ac:dyDescent="0.15">
      <c r="B20" s="56" t="s">
        <v>17</v>
      </c>
      <c r="C20" s="34">
        <f t="shared" si="5"/>
        <v>504000</v>
      </c>
      <c r="D20" s="34">
        <f>'1_設計労務単価'!D17*2.5</f>
        <v>72250</v>
      </c>
      <c r="E20" s="34">
        <f>'1_設計労務単価'!E17*10</f>
        <v>328000</v>
      </c>
      <c r="F20" s="34">
        <f t="shared" si="0"/>
        <v>24015</v>
      </c>
      <c r="G20" s="57">
        <f t="shared" si="1"/>
        <v>928265</v>
      </c>
      <c r="H20" s="34">
        <f t="shared" si="3"/>
        <v>3094</v>
      </c>
      <c r="I20" s="58">
        <f t="shared" si="6"/>
        <v>-94</v>
      </c>
      <c r="J20" s="57">
        <f t="shared" si="7"/>
        <v>3000</v>
      </c>
      <c r="L20" s="97">
        <f t="shared" si="4"/>
        <v>1414.2166666666667</v>
      </c>
    </row>
    <row r="21" spans="2:12" x14ac:dyDescent="0.15">
      <c r="B21" s="56" t="s">
        <v>18</v>
      </c>
      <c r="C21" s="34">
        <f t="shared" si="5"/>
        <v>504000</v>
      </c>
      <c r="D21" s="34">
        <f>'1_設計労務単価'!D18*2.5</f>
        <v>73500</v>
      </c>
      <c r="E21" s="34">
        <f>'1_設計労務単価'!E18*10</f>
        <v>300000</v>
      </c>
      <c r="F21" s="34">
        <f t="shared" si="0"/>
        <v>22410</v>
      </c>
      <c r="G21" s="57">
        <f t="shared" si="1"/>
        <v>899910</v>
      </c>
      <c r="H21" s="34">
        <f t="shared" si="3"/>
        <v>2999</v>
      </c>
      <c r="I21" s="58">
        <f t="shared" si="6"/>
        <v>-99</v>
      </c>
      <c r="J21" s="57">
        <f t="shared" si="7"/>
        <v>2900</v>
      </c>
      <c r="L21" s="97">
        <f t="shared" si="4"/>
        <v>1319.7</v>
      </c>
    </row>
    <row r="22" spans="2:12" x14ac:dyDescent="0.15">
      <c r="B22" s="56" t="s">
        <v>19</v>
      </c>
      <c r="C22" s="34">
        <f t="shared" si="5"/>
        <v>504000</v>
      </c>
      <c r="D22" s="34">
        <f>'1_設計労務単価'!D19*2.5</f>
        <v>69500</v>
      </c>
      <c r="E22" s="34">
        <f>'1_設計労務単価'!E19*10</f>
        <v>296000</v>
      </c>
      <c r="F22" s="34">
        <f t="shared" si="0"/>
        <v>21930</v>
      </c>
      <c r="G22" s="57">
        <f t="shared" si="1"/>
        <v>891430</v>
      </c>
      <c r="H22" s="34">
        <f t="shared" si="3"/>
        <v>2971</v>
      </c>
      <c r="I22" s="58">
        <f t="shared" si="6"/>
        <v>-71</v>
      </c>
      <c r="J22" s="57">
        <f t="shared" si="7"/>
        <v>2900</v>
      </c>
      <c r="L22" s="97">
        <f t="shared" si="4"/>
        <v>1291.4333333333334</v>
      </c>
    </row>
    <row r="23" spans="2:12" x14ac:dyDescent="0.15">
      <c r="B23" s="56" t="s">
        <v>20</v>
      </c>
      <c r="C23" s="34">
        <f t="shared" si="5"/>
        <v>504000</v>
      </c>
      <c r="D23" s="34">
        <f>'1_設計労務単価'!D20*2.5</f>
        <v>67750</v>
      </c>
      <c r="E23" s="34">
        <f>'1_設計労務単価'!E20*10</f>
        <v>277000</v>
      </c>
      <c r="F23" s="34">
        <f t="shared" si="0"/>
        <v>20685</v>
      </c>
      <c r="G23" s="57">
        <f t="shared" si="1"/>
        <v>869435</v>
      </c>
      <c r="H23" s="34">
        <f t="shared" si="3"/>
        <v>2898</v>
      </c>
      <c r="I23" s="58">
        <f t="shared" si="6"/>
        <v>-98</v>
      </c>
      <c r="J23" s="57">
        <f t="shared" si="7"/>
        <v>2800</v>
      </c>
      <c r="L23" s="97">
        <f t="shared" si="4"/>
        <v>1218.1166666666666</v>
      </c>
    </row>
    <row r="24" spans="2:12" x14ac:dyDescent="0.15">
      <c r="B24" s="56" t="s">
        <v>21</v>
      </c>
      <c r="C24" s="34">
        <f t="shared" si="5"/>
        <v>504000</v>
      </c>
      <c r="D24" s="34">
        <f>'1_設計労務単価'!D21*2.5</f>
        <v>61750</v>
      </c>
      <c r="E24" s="34">
        <f>'1_設計労務単価'!E21*10</f>
        <v>245000</v>
      </c>
      <c r="F24" s="34">
        <f t="shared" si="0"/>
        <v>18405</v>
      </c>
      <c r="G24" s="57">
        <f t="shared" si="1"/>
        <v>829155</v>
      </c>
      <c r="H24" s="34">
        <f t="shared" si="3"/>
        <v>2763</v>
      </c>
      <c r="I24" s="58">
        <f t="shared" si="6"/>
        <v>-63</v>
      </c>
      <c r="J24" s="57">
        <f t="shared" si="7"/>
        <v>2700</v>
      </c>
      <c r="L24" s="97">
        <f t="shared" si="4"/>
        <v>1083.8499999999999</v>
      </c>
    </row>
    <row r="25" spans="2:12" x14ac:dyDescent="0.15">
      <c r="B25" s="56" t="s">
        <v>22</v>
      </c>
      <c r="C25" s="34">
        <f t="shared" si="5"/>
        <v>504000</v>
      </c>
      <c r="D25" s="34">
        <f>'1_設計労務単価'!D22*2.5</f>
        <v>65500</v>
      </c>
      <c r="E25" s="45">
        <f>'1_設計労務単価'!F22*10</f>
        <v>278000</v>
      </c>
      <c r="F25" s="34">
        <f t="shared" si="0"/>
        <v>20610</v>
      </c>
      <c r="G25" s="57">
        <f t="shared" si="1"/>
        <v>868110</v>
      </c>
      <c r="H25" s="34">
        <f t="shared" si="3"/>
        <v>2893</v>
      </c>
      <c r="I25" s="58">
        <f t="shared" si="6"/>
        <v>-93</v>
      </c>
      <c r="J25" s="57">
        <f t="shared" si="7"/>
        <v>2800</v>
      </c>
      <c r="L25" s="97">
        <f t="shared" si="4"/>
        <v>1213.7</v>
      </c>
    </row>
    <row r="26" spans="2:12" x14ac:dyDescent="0.15">
      <c r="B26" s="56" t="s">
        <v>23</v>
      </c>
      <c r="C26" s="34">
        <f t="shared" si="5"/>
        <v>504000</v>
      </c>
      <c r="D26" s="34">
        <f>'1_設計労務単価'!D23*2.5</f>
        <v>70000</v>
      </c>
      <c r="E26" s="45">
        <f>'1_設計労務単価'!F23*10</f>
        <v>268000</v>
      </c>
      <c r="F26" s="34">
        <f t="shared" si="0"/>
        <v>20280</v>
      </c>
      <c r="G26" s="57">
        <f t="shared" si="1"/>
        <v>862280</v>
      </c>
      <c r="H26" s="34">
        <f t="shared" si="3"/>
        <v>2874</v>
      </c>
      <c r="I26" s="58">
        <f t="shared" si="6"/>
        <v>-74</v>
      </c>
      <c r="J26" s="57">
        <f t="shared" si="7"/>
        <v>2800</v>
      </c>
      <c r="L26" s="97">
        <f t="shared" si="4"/>
        <v>1194.2666666666667</v>
      </c>
    </row>
    <row r="27" spans="2:12" x14ac:dyDescent="0.15">
      <c r="B27" s="56" t="s">
        <v>24</v>
      </c>
      <c r="C27" s="34">
        <f t="shared" si="5"/>
        <v>504000</v>
      </c>
      <c r="D27" s="34">
        <f>'1_設計労務単価'!D24*2.5</f>
        <v>68500</v>
      </c>
      <c r="E27" s="34">
        <f>'1_設計労務単価'!E24*10</f>
        <v>255000</v>
      </c>
      <c r="F27" s="34">
        <f t="shared" si="0"/>
        <v>19410</v>
      </c>
      <c r="G27" s="57">
        <f t="shared" si="1"/>
        <v>846910</v>
      </c>
      <c r="H27" s="34">
        <f t="shared" si="3"/>
        <v>2823</v>
      </c>
      <c r="I27" s="58">
        <f t="shared" si="6"/>
        <v>-23</v>
      </c>
      <c r="J27" s="57">
        <f t="shared" si="7"/>
        <v>2800</v>
      </c>
      <c r="L27" s="97">
        <f t="shared" si="4"/>
        <v>1143.0333333333333</v>
      </c>
    </row>
    <row r="28" spans="2:12" x14ac:dyDescent="0.15">
      <c r="B28" s="56" t="s">
        <v>25</v>
      </c>
      <c r="C28" s="34">
        <f t="shared" si="5"/>
        <v>504000</v>
      </c>
      <c r="D28" s="34">
        <f>'1_設計労務単価'!D25*2.5</f>
        <v>69250</v>
      </c>
      <c r="E28" s="34">
        <f>'1_設計労務単価'!E25*10</f>
        <v>281000</v>
      </c>
      <c r="F28" s="34">
        <f t="shared" si="0"/>
        <v>21015</v>
      </c>
      <c r="G28" s="57">
        <f t="shared" si="1"/>
        <v>875265</v>
      </c>
      <c r="H28" s="34">
        <f t="shared" si="3"/>
        <v>2917</v>
      </c>
      <c r="I28" s="58">
        <f t="shared" si="6"/>
        <v>-17</v>
      </c>
      <c r="J28" s="57">
        <f t="shared" si="7"/>
        <v>2900</v>
      </c>
      <c r="L28" s="97">
        <f t="shared" si="4"/>
        <v>1237.55</v>
      </c>
    </row>
    <row r="29" spans="2:12" x14ac:dyDescent="0.15">
      <c r="B29" s="56" t="s">
        <v>26</v>
      </c>
      <c r="C29" s="34">
        <f t="shared" si="5"/>
        <v>504000</v>
      </c>
      <c r="D29" s="34">
        <f>'1_設計労務単価'!D26*2.5</f>
        <v>68750</v>
      </c>
      <c r="E29" s="34">
        <f>'1_設計労務単価'!E26*10</f>
        <v>276000</v>
      </c>
      <c r="F29" s="34">
        <f t="shared" si="0"/>
        <v>20685</v>
      </c>
      <c r="G29" s="57">
        <f t="shared" si="1"/>
        <v>869435</v>
      </c>
      <c r="H29" s="34">
        <f t="shared" si="3"/>
        <v>2898</v>
      </c>
      <c r="I29" s="58">
        <f t="shared" si="6"/>
        <v>-98</v>
      </c>
      <c r="J29" s="57">
        <f t="shared" si="7"/>
        <v>2800</v>
      </c>
      <c r="L29" s="97">
        <f t="shared" si="4"/>
        <v>1218.1166666666666</v>
      </c>
    </row>
    <row r="30" spans="2:12" x14ac:dyDescent="0.15">
      <c r="B30" s="56" t="s">
        <v>27</v>
      </c>
      <c r="C30" s="34">
        <f t="shared" si="5"/>
        <v>504000</v>
      </c>
      <c r="D30" s="34">
        <f>'1_設計労務単価'!D27*2.5</f>
        <v>66250</v>
      </c>
      <c r="E30" s="34">
        <f>'1_設計労務単価'!E27*10</f>
        <v>274000</v>
      </c>
      <c r="F30" s="34">
        <f t="shared" si="0"/>
        <v>20415</v>
      </c>
      <c r="G30" s="57">
        <f t="shared" si="1"/>
        <v>864665</v>
      </c>
      <c r="H30" s="34">
        <f t="shared" si="3"/>
        <v>2882</v>
      </c>
      <c r="I30" s="58">
        <f t="shared" si="6"/>
        <v>-82</v>
      </c>
      <c r="J30" s="57">
        <f t="shared" si="7"/>
        <v>2800</v>
      </c>
      <c r="L30" s="97">
        <f t="shared" si="4"/>
        <v>1202.2166666666667</v>
      </c>
    </row>
    <row r="31" spans="2:12" x14ac:dyDescent="0.15">
      <c r="B31" s="56" t="s">
        <v>28</v>
      </c>
      <c r="C31" s="34">
        <f t="shared" si="5"/>
        <v>504000</v>
      </c>
      <c r="D31" s="34">
        <f>'1_設計労務単価'!D28*2.5</f>
        <v>64000</v>
      </c>
      <c r="E31" s="34">
        <f>'1_設計労務単価'!E28*10</f>
        <v>247000</v>
      </c>
      <c r="F31" s="34">
        <f t="shared" si="0"/>
        <v>18660</v>
      </c>
      <c r="G31" s="57">
        <f t="shared" si="1"/>
        <v>833660</v>
      </c>
      <c r="H31" s="34">
        <f t="shared" si="3"/>
        <v>2778</v>
      </c>
      <c r="I31" s="58">
        <f t="shared" si="6"/>
        <v>-78</v>
      </c>
      <c r="J31" s="57">
        <f t="shared" si="7"/>
        <v>2700</v>
      </c>
      <c r="L31" s="97">
        <f t="shared" si="4"/>
        <v>1098.8666666666666</v>
      </c>
    </row>
    <row r="32" spans="2:12" x14ac:dyDescent="0.15">
      <c r="B32" s="56" t="s">
        <v>29</v>
      </c>
      <c r="C32" s="34">
        <f t="shared" si="5"/>
        <v>504000</v>
      </c>
      <c r="D32" s="34">
        <f>'1_設計労務単価'!D29*2.5</f>
        <v>64500</v>
      </c>
      <c r="E32" s="34">
        <f>'1_設計労務単価'!E29*10</f>
        <v>255000</v>
      </c>
      <c r="F32" s="34">
        <f t="shared" si="0"/>
        <v>19170</v>
      </c>
      <c r="G32" s="57">
        <f t="shared" si="1"/>
        <v>842670</v>
      </c>
      <c r="H32" s="34">
        <f t="shared" si="3"/>
        <v>2808</v>
      </c>
      <c r="I32" s="58">
        <f t="shared" si="6"/>
        <v>-8</v>
      </c>
      <c r="J32" s="57">
        <f t="shared" si="7"/>
        <v>2800</v>
      </c>
      <c r="L32" s="97">
        <f t="shared" si="4"/>
        <v>1128.9000000000001</v>
      </c>
    </row>
    <row r="33" spans="2:12" x14ac:dyDescent="0.15">
      <c r="B33" s="56" t="s">
        <v>30</v>
      </c>
      <c r="C33" s="34">
        <f t="shared" si="5"/>
        <v>504000</v>
      </c>
      <c r="D33" s="34">
        <f>'1_設計労務単価'!D30*2.5</f>
        <v>63750</v>
      </c>
      <c r="E33" s="34">
        <f>'1_設計労務単価'!E30*10</f>
        <v>255000</v>
      </c>
      <c r="F33" s="34">
        <f t="shared" si="0"/>
        <v>19125</v>
      </c>
      <c r="G33" s="57">
        <f t="shared" si="1"/>
        <v>841875</v>
      </c>
      <c r="H33" s="34">
        <f t="shared" si="3"/>
        <v>2806</v>
      </c>
      <c r="I33" s="58">
        <f t="shared" si="6"/>
        <v>-6</v>
      </c>
      <c r="J33" s="57">
        <f t="shared" si="7"/>
        <v>2800</v>
      </c>
      <c r="L33" s="97">
        <f t="shared" si="4"/>
        <v>1126.25</v>
      </c>
    </row>
    <row r="34" spans="2:12" x14ac:dyDescent="0.15">
      <c r="B34" s="56" t="s">
        <v>31</v>
      </c>
      <c r="C34" s="34">
        <f t="shared" si="5"/>
        <v>504000</v>
      </c>
      <c r="D34" s="34">
        <f>'1_設計労務単価'!D31*2.5</f>
        <v>66000</v>
      </c>
      <c r="E34" s="34">
        <f>'1_設計労務単価'!E31*10</f>
        <v>256000</v>
      </c>
      <c r="F34" s="34">
        <f t="shared" si="0"/>
        <v>19320</v>
      </c>
      <c r="G34" s="57">
        <f t="shared" si="1"/>
        <v>845320</v>
      </c>
      <c r="H34" s="34">
        <f t="shared" si="3"/>
        <v>2817</v>
      </c>
      <c r="I34" s="58">
        <f t="shared" si="6"/>
        <v>-17</v>
      </c>
      <c r="J34" s="57">
        <f t="shared" si="7"/>
        <v>2800</v>
      </c>
      <c r="L34" s="97">
        <f t="shared" si="4"/>
        <v>1137.7333333333333</v>
      </c>
    </row>
    <row r="35" spans="2:12" x14ac:dyDescent="0.15">
      <c r="B35" s="56" t="s">
        <v>32</v>
      </c>
      <c r="C35" s="34">
        <f t="shared" si="5"/>
        <v>504000</v>
      </c>
      <c r="D35" s="34">
        <f>'1_設計労務単価'!D32*2.5</f>
        <v>62750</v>
      </c>
      <c r="E35" s="34">
        <f>'1_設計労務単価'!E32*10</f>
        <v>247000</v>
      </c>
      <c r="F35" s="34">
        <f t="shared" si="0"/>
        <v>18585</v>
      </c>
      <c r="G35" s="57">
        <f t="shared" si="1"/>
        <v>832335</v>
      </c>
      <c r="H35" s="34">
        <f t="shared" si="3"/>
        <v>2774</v>
      </c>
      <c r="I35" s="58">
        <f t="shared" si="6"/>
        <v>-74</v>
      </c>
      <c r="J35" s="57">
        <f t="shared" si="7"/>
        <v>2700</v>
      </c>
      <c r="L35" s="97">
        <f t="shared" si="4"/>
        <v>1094.45</v>
      </c>
    </row>
    <row r="36" spans="2:12" x14ac:dyDescent="0.15">
      <c r="B36" s="56" t="s">
        <v>33</v>
      </c>
      <c r="C36" s="34">
        <f t="shared" si="5"/>
        <v>504000</v>
      </c>
      <c r="D36" s="34">
        <f>'1_設計労務単価'!D33*2.5</f>
        <v>66750</v>
      </c>
      <c r="E36" s="34">
        <f>'1_設計労務単価'!E33*10</f>
        <v>255000</v>
      </c>
      <c r="F36" s="34">
        <f t="shared" si="0"/>
        <v>19305</v>
      </c>
      <c r="G36" s="57">
        <f t="shared" si="1"/>
        <v>845055</v>
      </c>
      <c r="H36" s="34">
        <f t="shared" si="3"/>
        <v>2816</v>
      </c>
      <c r="I36" s="58">
        <f t="shared" si="6"/>
        <v>-16</v>
      </c>
      <c r="J36" s="57">
        <f t="shared" si="7"/>
        <v>2800</v>
      </c>
      <c r="L36" s="97">
        <f t="shared" si="4"/>
        <v>1136.8499999999999</v>
      </c>
    </row>
    <row r="37" spans="2:12" x14ac:dyDescent="0.15">
      <c r="B37" s="56" t="s">
        <v>34</v>
      </c>
      <c r="C37" s="34">
        <f t="shared" si="5"/>
        <v>504000</v>
      </c>
      <c r="D37" s="34">
        <f>'1_設計労務単価'!D34*2.5</f>
        <v>66500</v>
      </c>
      <c r="E37" s="34">
        <f>'1_設計労務単価'!E34*10</f>
        <v>252000</v>
      </c>
      <c r="F37" s="34">
        <f t="shared" si="0"/>
        <v>19110</v>
      </c>
      <c r="G37" s="57">
        <f t="shared" si="1"/>
        <v>841610</v>
      </c>
      <c r="H37" s="34">
        <f t="shared" si="3"/>
        <v>2805</v>
      </c>
      <c r="I37" s="58">
        <f t="shared" si="6"/>
        <v>-5</v>
      </c>
      <c r="J37" s="57">
        <f t="shared" si="7"/>
        <v>2800</v>
      </c>
      <c r="L37" s="97">
        <f t="shared" si="4"/>
        <v>1125.3666666666666</v>
      </c>
    </row>
    <row r="38" spans="2:12" x14ac:dyDescent="0.15">
      <c r="B38" s="56" t="s">
        <v>35</v>
      </c>
      <c r="C38" s="34">
        <f t="shared" si="5"/>
        <v>504000</v>
      </c>
      <c r="D38" s="34">
        <f>'1_設計労務単価'!D35*2.5</f>
        <v>57500</v>
      </c>
      <c r="E38" s="34">
        <f>'1_設計労務単価'!E35*10</f>
        <v>245000</v>
      </c>
      <c r="F38" s="34">
        <f t="shared" si="0"/>
        <v>18150</v>
      </c>
      <c r="G38" s="57">
        <f t="shared" si="1"/>
        <v>824650</v>
      </c>
      <c r="H38" s="34">
        <f t="shared" si="3"/>
        <v>2748</v>
      </c>
      <c r="I38" s="58">
        <f t="shared" si="6"/>
        <v>-48</v>
      </c>
      <c r="J38" s="57">
        <f t="shared" si="7"/>
        <v>2700</v>
      </c>
      <c r="L38" s="97">
        <f t="shared" si="4"/>
        <v>1068.8333333333333</v>
      </c>
    </row>
    <row r="39" spans="2:12" x14ac:dyDescent="0.15">
      <c r="B39" s="56" t="s">
        <v>36</v>
      </c>
      <c r="C39" s="34">
        <f t="shared" si="5"/>
        <v>504000</v>
      </c>
      <c r="D39" s="34">
        <f>'1_設計労務単価'!D36*2.5</f>
        <v>55250</v>
      </c>
      <c r="E39" s="34">
        <f>'1_設計労務単価'!E36*10</f>
        <v>232000</v>
      </c>
      <c r="F39" s="34">
        <f t="shared" si="0"/>
        <v>17235</v>
      </c>
      <c r="G39" s="57">
        <f t="shared" si="1"/>
        <v>808485</v>
      </c>
      <c r="H39" s="34">
        <f t="shared" si="3"/>
        <v>2694</v>
      </c>
      <c r="I39" s="58">
        <f t="shared" si="6"/>
        <v>-94</v>
      </c>
      <c r="J39" s="57">
        <f t="shared" si="7"/>
        <v>2600</v>
      </c>
      <c r="L39" s="97">
        <f t="shared" si="4"/>
        <v>1014.95</v>
      </c>
    </row>
    <row r="40" spans="2:12" x14ac:dyDescent="0.15">
      <c r="B40" s="56" t="s">
        <v>37</v>
      </c>
      <c r="C40" s="34">
        <f t="shared" si="5"/>
        <v>504000</v>
      </c>
      <c r="D40" s="34">
        <f>'1_設計労務単価'!D37*2.5</f>
        <v>59000</v>
      </c>
      <c r="E40" s="34">
        <f>'1_設計労務単価'!E37*10</f>
        <v>248000</v>
      </c>
      <c r="F40" s="34">
        <f t="shared" si="0"/>
        <v>18420</v>
      </c>
      <c r="G40" s="57">
        <f t="shared" si="1"/>
        <v>829420</v>
      </c>
      <c r="H40" s="34">
        <f t="shared" si="3"/>
        <v>2764</v>
      </c>
      <c r="I40" s="58">
        <f t="shared" si="6"/>
        <v>-64</v>
      </c>
      <c r="J40" s="57">
        <f t="shared" si="7"/>
        <v>2700</v>
      </c>
      <c r="L40" s="97">
        <f t="shared" si="4"/>
        <v>1084.7333333333333</v>
      </c>
    </row>
    <row r="41" spans="2:12" x14ac:dyDescent="0.15">
      <c r="B41" s="56" t="s">
        <v>38</v>
      </c>
      <c r="C41" s="34">
        <f t="shared" si="5"/>
        <v>504000</v>
      </c>
      <c r="D41" s="34">
        <f>'1_設計労務単価'!D38*2.5</f>
        <v>57500</v>
      </c>
      <c r="E41" s="34">
        <f>'1_設計労務単価'!E38*10</f>
        <v>241000</v>
      </c>
      <c r="F41" s="48">
        <f t="shared" si="0"/>
        <v>17910</v>
      </c>
      <c r="G41" s="57">
        <f t="shared" si="1"/>
        <v>820410</v>
      </c>
      <c r="H41" s="48">
        <f t="shared" si="3"/>
        <v>2734</v>
      </c>
      <c r="I41" s="58">
        <f t="shared" si="6"/>
        <v>-34</v>
      </c>
      <c r="J41" s="57">
        <f t="shared" si="7"/>
        <v>2700</v>
      </c>
      <c r="L41" s="97">
        <f t="shared" si="4"/>
        <v>1054.7</v>
      </c>
    </row>
    <row r="42" spans="2:12" x14ac:dyDescent="0.15">
      <c r="B42" s="56" t="s">
        <v>39</v>
      </c>
      <c r="C42" s="34">
        <f t="shared" si="5"/>
        <v>504000</v>
      </c>
      <c r="D42" s="34">
        <f>'1_設計労務単価'!D39*2.5</f>
        <v>58750</v>
      </c>
      <c r="E42" s="34">
        <f>'1_設計労務単価'!E39*10</f>
        <v>236000</v>
      </c>
      <c r="F42" s="34">
        <f t="shared" si="0"/>
        <v>17685</v>
      </c>
      <c r="G42" s="57">
        <f t="shared" si="1"/>
        <v>816435</v>
      </c>
      <c r="H42" s="34">
        <f t="shared" si="3"/>
        <v>2721</v>
      </c>
      <c r="I42" s="58">
        <f t="shared" si="6"/>
        <v>-21</v>
      </c>
      <c r="J42" s="57">
        <f t="shared" si="7"/>
        <v>2700</v>
      </c>
      <c r="L42" s="97">
        <f t="shared" si="4"/>
        <v>1041.45</v>
      </c>
    </row>
    <row r="43" spans="2:12" x14ac:dyDescent="0.15">
      <c r="B43" s="56" t="s">
        <v>40</v>
      </c>
      <c r="C43" s="34">
        <f t="shared" si="5"/>
        <v>504000</v>
      </c>
      <c r="D43" s="34">
        <f>'1_設計労務単価'!D40*2.5</f>
        <v>61500</v>
      </c>
      <c r="E43" s="34">
        <f>'1_設計労務単価'!E40*10</f>
        <v>242000</v>
      </c>
      <c r="F43" s="34">
        <f t="shared" si="0"/>
        <v>18210</v>
      </c>
      <c r="G43" s="57">
        <f t="shared" si="1"/>
        <v>825710</v>
      </c>
      <c r="H43" s="34">
        <f t="shared" si="3"/>
        <v>2752</v>
      </c>
      <c r="I43" s="58">
        <f t="shared" si="6"/>
        <v>-52</v>
      </c>
      <c r="J43" s="57">
        <f t="shared" si="7"/>
        <v>2700</v>
      </c>
      <c r="L43" s="97">
        <f t="shared" si="4"/>
        <v>1072.3666666666666</v>
      </c>
    </row>
    <row r="44" spans="2:12" x14ac:dyDescent="0.15">
      <c r="B44" s="56" t="s">
        <v>41</v>
      </c>
      <c r="C44" s="34">
        <f t="shared" si="5"/>
        <v>504000</v>
      </c>
      <c r="D44" s="34">
        <f>'1_設計労務単価'!D41*2.5</f>
        <v>61500</v>
      </c>
      <c r="E44" s="34">
        <f>'1_設計労務単価'!E41*10</f>
        <v>243000</v>
      </c>
      <c r="F44" s="34">
        <f t="shared" si="0"/>
        <v>18270</v>
      </c>
      <c r="G44" s="57">
        <f t="shared" si="1"/>
        <v>826770</v>
      </c>
      <c r="H44" s="34">
        <f t="shared" si="3"/>
        <v>2755</v>
      </c>
      <c r="I44" s="58">
        <f t="shared" si="6"/>
        <v>-55</v>
      </c>
      <c r="J44" s="57">
        <f t="shared" si="7"/>
        <v>2700</v>
      </c>
      <c r="L44" s="97">
        <f t="shared" si="4"/>
        <v>1075.9000000000001</v>
      </c>
    </row>
    <row r="45" spans="2:12" x14ac:dyDescent="0.15">
      <c r="B45" s="56" t="s">
        <v>42</v>
      </c>
      <c r="C45" s="34">
        <f t="shared" si="5"/>
        <v>504000</v>
      </c>
      <c r="D45" s="34">
        <f>'1_設計労務単価'!D42*2.5</f>
        <v>64500</v>
      </c>
      <c r="E45" s="34">
        <f>'1_設計労務単価'!E42*10</f>
        <v>240000</v>
      </c>
      <c r="F45" s="34">
        <f t="shared" si="0"/>
        <v>18270</v>
      </c>
      <c r="G45" s="57">
        <f t="shared" si="1"/>
        <v>826770</v>
      </c>
      <c r="H45" s="34">
        <f t="shared" si="3"/>
        <v>2755</v>
      </c>
      <c r="I45" s="58">
        <f t="shared" si="6"/>
        <v>-55</v>
      </c>
      <c r="J45" s="57">
        <f t="shared" si="7"/>
        <v>2700</v>
      </c>
      <c r="L45" s="97">
        <f t="shared" si="4"/>
        <v>1075.9000000000001</v>
      </c>
    </row>
    <row r="46" spans="2:12" x14ac:dyDescent="0.15">
      <c r="B46" s="56" t="s">
        <v>43</v>
      </c>
      <c r="C46" s="34">
        <f t="shared" si="5"/>
        <v>504000</v>
      </c>
      <c r="D46" s="34">
        <f>'1_設計労務単価'!D43*2.5</f>
        <v>61000</v>
      </c>
      <c r="E46" s="34">
        <f>'1_設計労務単価'!E43*10</f>
        <v>240000</v>
      </c>
      <c r="F46" s="34">
        <f t="shared" si="0"/>
        <v>18060</v>
      </c>
      <c r="G46" s="57">
        <f t="shared" si="1"/>
        <v>823060</v>
      </c>
      <c r="H46" s="34">
        <f t="shared" si="3"/>
        <v>2743</v>
      </c>
      <c r="I46" s="58">
        <f t="shared" si="6"/>
        <v>-43</v>
      </c>
      <c r="J46" s="57">
        <f t="shared" si="7"/>
        <v>2700</v>
      </c>
      <c r="L46" s="97">
        <f t="shared" si="4"/>
        <v>1063.5333333333333</v>
      </c>
    </row>
    <row r="47" spans="2:12" x14ac:dyDescent="0.15">
      <c r="B47" s="56" t="s">
        <v>44</v>
      </c>
      <c r="C47" s="34">
        <f t="shared" si="5"/>
        <v>504000</v>
      </c>
      <c r="D47" s="34">
        <f>'1_設計労務単価'!D44*2.5</f>
        <v>65250</v>
      </c>
      <c r="E47" s="34">
        <f>'1_設計労務単価'!E44*10</f>
        <v>249000</v>
      </c>
      <c r="F47" s="34">
        <f t="shared" si="0"/>
        <v>18855</v>
      </c>
      <c r="G47" s="57">
        <f t="shared" si="1"/>
        <v>837105</v>
      </c>
      <c r="H47" s="34">
        <f t="shared" si="3"/>
        <v>2790</v>
      </c>
      <c r="I47" s="58">
        <f t="shared" si="6"/>
        <v>-90</v>
      </c>
      <c r="J47" s="57">
        <f t="shared" si="7"/>
        <v>2700</v>
      </c>
      <c r="L47" s="97">
        <f t="shared" si="4"/>
        <v>1110.3499999999999</v>
      </c>
    </row>
    <row r="48" spans="2:12" x14ac:dyDescent="0.15">
      <c r="B48" s="56" t="s">
        <v>45</v>
      </c>
      <c r="C48" s="34">
        <f t="shared" si="5"/>
        <v>504000</v>
      </c>
      <c r="D48" s="34">
        <f>'1_設計労務単価'!D45*2.5</f>
        <v>62250</v>
      </c>
      <c r="E48" s="34">
        <f>'1_設計労務単価'!E45*10</f>
        <v>250000</v>
      </c>
      <c r="F48" s="34">
        <f t="shared" si="0"/>
        <v>18735</v>
      </c>
      <c r="G48" s="57">
        <f t="shared" si="1"/>
        <v>834985</v>
      </c>
      <c r="H48" s="34">
        <f t="shared" si="3"/>
        <v>2783</v>
      </c>
      <c r="I48" s="58">
        <f t="shared" si="6"/>
        <v>-83</v>
      </c>
      <c r="J48" s="57">
        <f t="shared" si="7"/>
        <v>2700</v>
      </c>
      <c r="L48" s="97">
        <f t="shared" si="4"/>
        <v>1103.2833333333333</v>
      </c>
    </row>
    <row r="49" spans="2:12" x14ac:dyDescent="0.15">
      <c r="B49" s="56" t="s">
        <v>46</v>
      </c>
      <c r="C49" s="34">
        <f t="shared" si="5"/>
        <v>504000</v>
      </c>
      <c r="D49" s="34">
        <f>'1_設計労務単価'!D46*2.5</f>
        <v>61250</v>
      </c>
      <c r="E49" s="34">
        <f>'1_設計労務単価'!E46*10</f>
        <v>247000</v>
      </c>
      <c r="F49" s="34">
        <f t="shared" si="0"/>
        <v>18495</v>
      </c>
      <c r="G49" s="57">
        <f t="shared" si="1"/>
        <v>830745</v>
      </c>
      <c r="H49" s="34">
        <f t="shared" si="3"/>
        <v>2769</v>
      </c>
      <c r="I49" s="58">
        <f t="shared" si="6"/>
        <v>-69</v>
      </c>
      <c r="J49" s="57">
        <f t="shared" si="7"/>
        <v>2700</v>
      </c>
      <c r="L49" s="97">
        <f t="shared" si="4"/>
        <v>1089.1500000000001</v>
      </c>
    </row>
    <row r="50" spans="2:12" x14ac:dyDescent="0.15">
      <c r="B50" s="56" t="s">
        <v>47</v>
      </c>
      <c r="C50" s="34">
        <f t="shared" si="5"/>
        <v>504000</v>
      </c>
      <c r="D50" s="34">
        <f>'1_設計労務単価'!D47*2.5</f>
        <v>63750</v>
      </c>
      <c r="E50" s="34">
        <f>'1_設計労務単価'!E47*10</f>
        <v>249000</v>
      </c>
      <c r="F50" s="34">
        <f t="shared" si="0"/>
        <v>18765</v>
      </c>
      <c r="G50" s="57">
        <f t="shared" si="1"/>
        <v>835515</v>
      </c>
      <c r="H50" s="34">
        <f t="shared" si="3"/>
        <v>2785</v>
      </c>
      <c r="I50" s="58">
        <f t="shared" si="6"/>
        <v>-85</v>
      </c>
      <c r="J50" s="57">
        <f t="shared" si="7"/>
        <v>2700</v>
      </c>
      <c r="L50" s="97">
        <f t="shared" si="4"/>
        <v>1105.05</v>
      </c>
    </row>
    <row r="51" spans="2:12" x14ac:dyDescent="0.15">
      <c r="B51" s="56" t="s">
        <v>48</v>
      </c>
      <c r="C51" s="34">
        <f t="shared" si="5"/>
        <v>504000</v>
      </c>
      <c r="D51" s="34">
        <f>'1_設計労務単価'!D48*2.5</f>
        <v>64500</v>
      </c>
      <c r="E51" s="34">
        <f>'1_設計労務単価'!E48*10</f>
        <v>249000</v>
      </c>
      <c r="F51" s="34">
        <f t="shared" si="0"/>
        <v>18810</v>
      </c>
      <c r="G51" s="57">
        <f t="shared" si="1"/>
        <v>836310</v>
      </c>
      <c r="H51" s="34">
        <f t="shared" si="3"/>
        <v>2787</v>
      </c>
      <c r="I51" s="58">
        <f t="shared" si="6"/>
        <v>-87</v>
      </c>
      <c r="J51" s="57">
        <f t="shared" si="7"/>
        <v>2700</v>
      </c>
      <c r="L51" s="97">
        <f t="shared" si="4"/>
        <v>1107.7</v>
      </c>
    </row>
    <row r="52" spans="2:12" x14ac:dyDescent="0.15">
      <c r="B52" s="56" t="s">
        <v>49</v>
      </c>
      <c r="C52" s="34">
        <f t="shared" si="5"/>
        <v>504000</v>
      </c>
      <c r="D52" s="34">
        <f>'1_設計労務単価'!D49*2.5</f>
        <v>65250</v>
      </c>
      <c r="E52" s="34">
        <f>'1_設計労務単価'!E49*10</f>
        <v>245000</v>
      </c>
      <c r="F52" s="34">
        <f t="shared" si="0"/>
        <v>18615</v>
      </c>
      <c r="G52" s="57">
        <f t="shared" si="1"/>
        <v>832865</v>
      </c>
      <c r="H52" s="34">
        <f t="shared" si="3"/>
        <v>2776</v>
      </c>
      <c r="I52" s="58">
        <f t="shared" si="6"/>
        <v>-76</v>
      </c>
      <c r="J52" s="57">
        <f t="shared" si="7"/>
        <v>2700</v>
      </c>
      <c r="L52" s="97">
        <f t="shared" si="4"/>
        <v>1096.2166666666667</v>
      </c>
    </row>
    <row r="53" spans="2:12" x14ac:dyDescent="0.15">
      <c r="B53" s="56" t="s">
        <v>50</v>
      </c>
      <c r="C53" s="34">
        <f t="shared" si="5"/>
        <v>504000</v>
      </c>
      <c r="D53" s="34">
        <f>'1_設計労務単価'!D50*2.5</f>
        <v>70750</v>
      </c>
      <c r="E53" s="45">
        <f>'1_設計労務単価'!F50*10</f>
        <v>258000</v>
      </c>
      <c r="F53" s="34">
        <f t="shared" si="0"/>
        <v>19725</v>
      </c>
      <c r="G53" s="57">
        <f t="shared" si="1"/>
        <v>852475</v>
      </c>
      <c r="H53" s="34">
        <f t="shared" si="3"/>
        <v>2841</v>
      </c>
      <c r="I53" s="58">
        <f t="shared" si="6"/>
        <v>-41</v>
      </c>
      <c r="J53" s="57">
        <f t="shared" si="7"/>
        <v>2800</v>
      </c>
      <c r="L53" s="97">
        <f t="shared" si="4"/>
        <v>1161.5833333333333</v>
      </c>
    </row>
    <row r="54" spans="2:12" x14ac:dyDescent="0.15">
      <c r="B54" s="56" t="s">
        <v>51</v>
      </c>
      <c r="C54" s="34">
        <f t="shared" si="5"/>
        <v>504000</v>
      </c>
      <c r="D54" s="34">
        <f>'1_設計労務単価'!D51*2.5</f>
        <v>68250</v>
      </c>
      <c r="E54" s="34">
        <f>'1_設計労務単価'!E51*10</f>
        <v>325000</v>
      </c>
      <c r="F54" s="34">
        <f t="shared" si="0"/>
        <v>23595</v>
      </c>
      <c r="G54" s="57">
        <f t="shared" si="1"/>
        <v>920845</v>
      </c>
      <c r="H54" s="34">
        <f t="shared" si="3"/>
        <v>3069</v>
      </c>
      <c r="I54" s="58">
        <f t="shared" si="6"/>
        <v>-69</v>
      </c>
      <c r="J54" s="57">
        <f t="shared" si="7"/>
        <v>3000</v>
      </c>
      <c r="L54" s="97">
        <f t="shared" si="4"/>
        <v>1389.4833333333333</v>
      </c>
    </row>
    <row r="55" spans="2:12" s="59" customFormat="1" x14ac:dyDescent="0.15">
      <c r="B55" s="128" t="s">
        <v>100</v>
      </c>
      <c r="C55" s="129"/>
      <c r="D55" s="129"/>
      <c r="E55" s="129"/>
      <c r="F55" s="129"/>
      <c r="G55" s="129"/>
      <c r="H55" s="41">
        <f t="shared" ref="H55" si="8">AVERAGE(H8:H54)</f>
        <v>2856.4255319148938</v>
      </c>
      <c r="I55" s="41"/>
      <c r="J55" s="41"/>
      <c r="L55" s="99">
        <f t="shared" ref="L55" si="9">AVERAGE(L8:L54)</f>
        <v>1176.9382978723402</v>
      </c>
    </row>
  </sheetData>
  <mergeCells count="8">
    <mergeCell ref="J5:J6"/>
    <mergeCell ref="B55:G55"/>
    <mergeCell ref="B5:B6"/>
    <mergeCell ref="C5:C6"/>
    <mergeCell ref="D5:E5"/>
    <mergeCell ref="G5:G6"/>
    <mergeCell ref="H5:H6"/>
    <mergeCell ref="I5:I6"/>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55"/>
  <sheetViews>
    <sheetView zoomScale="75" zoomScaleNormal="75" workbookViewId="0">
      <pane ySplit="1320" topLeftCell="A7" activePane="bottomLeft"/>
      <selection activeCell="N3" sqref="N3"/>
      <selection pane="bottomLeft" activeCell="N3" sqref="N3"/>
    </sheetView>
  </sheetViews>
  <sheetFormatPr defaultRowHeight="12" x14ac:dyDescent="0.15"/>
  <cols>
    <col min="1" max="1" width="9.140625" style="50"/>
    <col min="2" max="10" width="18.7109375" style="50" customWidth="1"/>
    <col min="11" max="16384" width="9.140625" style="50"/>
  </cols>
  <sheetData>
    <row r="1" spans="2:13" ht="14.25" x14ac:dyDescent="0.15">
      <c r="B1" s="49" t="s">
        <v>145</v>
      </c>
    </row>
    <row r="3" spans="2:13" x14ac:dyDescent="0.15">
      <c r="B3" s="51" t="s">
        <v>96</v>
      </c>
      <c r="C3" s="52">
        <v>300</v>
      </c>
      <c r="D3" s="50" t="s">
        <v>1</v>
      </c>
      <c r="E3" s="51" t="s">
        <v>89</v>
      </c>
      <c r="F3" s="53">
        <v>0.3</v>
      </c>
      <c r="G3" s="50" t="s">
        <v>109</v>
      </c>
      <c r="H3" s="51" t="s">
        <v>3</v>
      </c>
      <c r="I3" s="52">
        <v>5</v>
      </c>
      <c r="J3" s="50" t="s">
        <v>110</v>
      </c>
      <c r="K3" s="98" t="s">
        <v>155</v>
      </c>
      <c r="L3" s="101">
        <v>8000</v>
      </c>
      <c r="M3" s="98" t="s">
        <v>156</v>
      </c>
    </row>
    <row r="5" spans="2:13" x14ac:dyDescent="0.15">
      <c r="B5" s="126" t="s">
        <v>2</v>
      </c>
      <c r="C5" s="126" t="s">
        <v>90</v>
      </c>
      <c r="D5" s="130" t="s">
        <v>91</v>
      </c>
      <c r="E5" s="131"/>
      <c r="F5" s="54" t="s">
        <v>92</v>
      </c>
      <c r="G5" s="126" t="s">
        <v>102</v>
      </c>
      <c r="H5" s="126" t="s">
        <v>93</v>
      </c>
      <c r="I5" s="126" t="s">
        <v>0</v>
      </c>
      <c r="J5" s="126" t="s">
        <v>94</v>
      </c>
      <c r="L5" s="98" t="s">
        <v>152</v>
      </c>
    </row>
    <row r="6" spans="2:13" x14ac:dyDescent="0.15">
      <c r="B6" s="127"/>
      <c r="C6" s="127"/>
      <c r="D6" s="60" t="s">
        <v>111</v>
      </c>
      <c r="E6" s="61" t="s">
        <v>112</v>
      </c>
      <c r="F6" s="55" t="s">
        <v>88</v>
      </c>
      <c r="G6" s="127"/>
      <c r="H6" s="127"/>
      <c r="I6" s="127"/>
      <c r="J6" s="127"/>
    </row>
    <row r="7" spans="2:13" x14ac:dyDescent="0.15">
      <c r="B7" s="69" t="s">
        <v>106</v>
      </c>
      <c r="C7" s="70">
        <f>C8</f>
        <v>756000</v>
      </c>
      <c r="D7" s="71">
        <f>30000*4</f>
        <v>120000</v>
      </c>
      <c r="E7" s="72">
        <f>22000*16</f>
        <v>352000</v>
      </c>
      <c r="F7" s="72">
        <f>ROUNDDOWN((D7+E7)*0.06,0)</f>
        <v>28320</v>
      </c>
      <c r="G7" s="73">
        <f>SUM(C7+D7+E7+F7)</f>
        <v>1256320</v>
      </c>
      <c r="H7" s="72">
        <f t="shared" ref="H7" si="0">ROUNDDOWN(G7/$C$3,0)</f>
        <v>4187</v>
      </c>
      <c r="I7" s="74">
        <f>J7-H7</f>
        <v>-87</v>
      </c>
      <c r="J7" s="73">
        <f>ROUNDDOWN(H7,-2)</f>
        <v>4100</v>
      </c>
      <c r="L7" s="97">
        <f>(G7-C7)/$C$3</f>
        <v>1667.7333333333333</v>
      </c>
    </row>
    <row r="8" spans="2:13" x14ac:dyDescent="0.15">
      <c r="B8" s="56" t="s">
        <v>5</v>
      </c>
      <c r="C8" s="34">
        <f>$C$3*$F$3*(1+($I$3/100))*$L$3</f>
        <v>756000</v>
      </c>
      <c r="D8" s="34">
        <f>'1_設計労務単価'!D5*4</f>
        <v>100800</v>
      </c>
      <c r="E8" s="34">
        <f>'1_設計労務単価'!E5*16</f>
        <v>462400</v>
      </c>
      <c r="F8" s="34">
        <f>ROUNDDOWN((D8+E8)*0.06,0)</f>
        <v>33792</v>
      </c>
      <c r="G8" s="57">
        <f>SUM(C8+D8+E8+F8)</f>
        <v>1352992</v>
      </c>
      <c r="H8" s="34">
        <f t="shared" ref="H8:H54" si="1">ROUNDDOWN(G8/$C$3,0)</f>
        <v>4509</v>
      </c>
      <c r="I8" s="58">
        <f>J8-H8</f>
        <v>-9</v>
      </c>
      <c r="J8" s="57">
        <f>ROUNDDOWN(H8,-2)</f>
        <v>4500</v>
      </c>
      <c r="L8" s="97">
        <f t="shared" ref="L8:L54" si="2">(G8-C8)/$C$3</f>
        <v>1989.9733333333334</v>
      </c>
    </row>
    <row r="9" spans="2:13" x14ac:dyDescent="0.15">
      <c r="B9" s="56" t="s">
        <v>6</v>
      </c>
      <c r="C9" s="34">
        <f t="shared" ref="C9:C54" si="3">$C$3*$F$3*(1+($I$3/100))*$L$3</f>
        <v>756000</v>
      </c>
      <c r="D9" s="34">
        <f>'1_設計労務単価'!D6*4</f>
        <v>120000</v>
      </c>
      <c r="E9" s="45">
        <f>'1_設計労務単価'!F6*16</f>
        <v>425600</v>
      </c>
      <c r="F9" s="34">
        <f t="shared" ref="F9:F54" si="4">ROUNDDOWN((D9+E9)*0.06,0)</f>
        <v>32736</v>
      </c>
      <c r="G9" s="57">
        <f t="shared" ref="G9:G54" si="5">SUM(C9+D9+E9+F9)</f>
        <v>1334336</v>
      </c>
      <c r="H9" s="34">
        <f t="shared" si="1"/>
        <v>4447</v>
      </c>
      <c r="I9" s="58">
        <f t="shared" ref="I9:I54" si="6">J9-H9</f>
        <v>-47</v>
      </c>
      <c r="J9" s="57">
        <f t="shared" ref="J9:J54" si="7">ROUNDDOWN(H9,-2)</f>
        <v>4400</v>
      </c>
      <c r="L9" s="97">
        <f t="shared" si="2"/>
        <v>1927.7866666666666</v>
      </c>
    </row>
    <row r="10" spans="2:13" x14ac:dyDescent="0.15">
      <c r="B10" s="56" t="s">
        <v>7</v>
      </c>
      <c r="C10" s="34">
        <f t="shared" si="3"/>
        <v>756000</v>
      </c>
      <c r="D10" s="34">
        <f>'1_設計労務単価'!D7*4</f>
        <v>119600</v>
      </c>
      <c r="E10" s="34">
        <f>'1_設計労務単価'!E7*16</f>
        <v>412800</v>
      </c>
      <c r="F10" s="34">
        <f t="shared" si="4"/>
        <v>31944</v>
      </c>
      <c r="G10" s="57">
        <f t="shared" si="5"/>
        <v>1320344</v>
      </c>
      <c r="H10" s="34">
        <f t="shared" si="1"/>
        <v>4401</v>
      </c>
      <c r="I10" s="58">
        <f t="shared" si="6"/>
        <v>-1</v>
      </c>
      <c r="J10" s="57">
        <f t="shared" si="7"/>
        <v>4400</v>
      </c>
      <c r="L10" s="97">
        <f t="shared" si="2"/>
        <v>1881.1466666666668</v>
      </c>
    </row>
    <row r="11" spans="2:13" x14ac:dyDescent="0.15">
      <c r="B11" s="56" t="s">
        <v>8</v>
      </c>
      <c r="C11" s="34">
        <f t="shared" si="3"/>
        <v>756000</v>
      </c>
      <c r="D11" s="34">
        <f>'1_設計労務単価'!D8*4</f>
        <v>120400</v>
      </c>
      <c r="E11" s="34">
        <f>'1_設計労務単価'!E8*16</f>
        <v>452800</v>
      </c>
      <c r="F11" s="34">
        <f t="shared" si="4"/>
        <v>34392</v>
      </c>
      <c r="G11" s="57">
        <f t="shared" si="5"/>
        <v>1363592</v>
      </c>
      <c r="H11" s="34">
        <f t="shared" si="1"/>
        <v>4545</v>
      </c>
      <c r="I11" s="58">
        <f t="shared" si="6"/>
        <v>-45</v>
      </c>
      <c r="J11" s="57">
        <f t="shared" si="7"/>
        <v>4500</v>
      </c>
      <c r="L11" s="97">
        <f t="shared" si="2"/>
        <v>2025.3066666666666</v>
      </c>
    </row>
    <row r="12" spans="2:13" x14ac:dyDescent="0.15">
      <c r="B12" s="56" t="s">
        <v>9</v>
      </c>
      <c r="C12" s="34">
        <f t="shared" si="3"/>
        <v>756000</v>
      </c>
      <c r="D12" s="34">
        <f>'1_設計労務単価'!D9*4</f>
        <v>124400</v>
      </c>
      <c r="E12" s="34">
        <f>'1_設計労務単価'!E9*16</f>
        <v>422400</v>
      </c>
      <c r="F12" s="34">
        <f t="shared" si="4"/>
        <v>32808</v>
      </c>
      <c r="G12" s="57">
        <f t="shared" si="5"/>
        <v>1335608</v>
      </c>
      <c r="H12" s="34">
        <f t="shared" si="1"/>
        <v>4452</v>
      </c>
      <c r="I12" s="58">
        <f t="shared" si="6"/>
        <v>-52</v>
      </c>
      <c r="J12" s="57">
        <f t="shared" si="7"/>
        <v>4400</v>
      </c>
      <c r="L12" s="97">
        <f t="shared" si="2"/>
        <v>1932.0266666666666</v>
      </c>
    </row>
    <row r="13" spans="2:13" x14ac:dyDescent="0.15">
      <c r="B13" s="56" t="s">
        <v>10</v>
      </c>
      <c r="C13" s="34">
        <f t="shared" si="3"/>
        <v>756000</v>
      </c>
      <c r="D13" s="34">
        <f>'1_設計労務単価'!D10*4</f>
        <v>116000</v>
      </c>
      <c r="E13" s="34">
        <f>'1_設計労務単価'!E10*16</f>
        <v>472000</v>
      </c>
      <c r="F13" s="34">
        <f t="shared" si="4"/>
        <v>35280</v>
      </c>
      <c r="G13" s="57">
        <f t="shared" si="5"/>
        <v>1379280</v>
      </c>
      <c r="H13" s="34">
        <f t="shared" si="1"/>
        <v>4597</v>
      </c>
      <c r="I13" s="58">
        <f t="shared" si="6"/>
        <v>-97</v>
      </c>
      <c r="J13" s="57">
        <f t="shared" si="7"/>
        <v>4500</v>
      </c>
      <c r="L13" s="97">
        <f t="shared" si="2"/>
        <v>2077.6</v>
      </c>
    </row>
    <row r="14" spans="2:13" x14ac:dyDescent="0.15">
      <c r="B14" s="56" t="s">
        <v>11</v>
      </c>
      <c r="C14" s="34">
        <f t="shared" si="3"/>
        <v>756000</v>
      </c>
      <c r="D14" s="34">
        <f>'1_設計労務単価'!D11*4</f>
        <v>109200</v>
      </c>
      <c r="E14" s="34">
        <f>'1_設計労務単価'!E11*16</f>
        <v>465600</v>
      </c>
      <c r="F14" s="34">
        <f t="shared" si="4"/>
        <v>34488</v>
      </c>
      <c r="G14" s="57">
        <f t="shared" si="5"/>
        <v>1365288</v>
      </c>
      <c r="H14" s="34">
        <f t="shared" si="1"/>
        <v>4550</v>
      </c>
      <c r="I14" s="58">
        <f t="shared" si="6"/>
        <v>-50</v>
      </c>
      <c r="J14" s="57">
        <f t="shared" si="7"/>
        <v>4500</v>
      </c>
      <c r="L14" s="97">
        <f t="shared" si="2"/>
        <v>2030.96</v>
      </c>
    </row>
    <row r="15" spans="2:13" x14ac:dyDescent="0.15">
      <c r="B15" s="56" t="s">
        <v>12</v>
      </c>
      <c r="C15" s="34">
        <f t="shared" si="3"/>
        <v>756000</v>
      </c>
      <c r="D15" s="34">
        <f>'1_設計労務単価'!D12*4</f>
        <v>108400</v>
      </c>
      <c r="E15" s="34">
        <f>'1_設計労務単価'!E12*16</f>
        <v>470400</v>
      </c>
      <c r="F15" s="34">
        <f t="shared" si="4"/>
        <v>34728</v>
      </c>
      <c r="G15" s="57">
        <f t="shared" si="5"/>
        <v>1369528</v>
      </c>
      <c r="H15" s="34">
        <f t="shared" si="1"/>
        <v>4565</v>
      </c>
      <c r="I15" s="58">
        <f t="shared" si="6"/>
        <v>-65</v>
      </c>
      <c r="J15" s="57">
        <f t="shared" si="7"/>
        <v>4500</v>
      </c>
      <c r="L15" s="97">
        <f t="shared" si="2"/>
        <v>2045.0933333333332</v>
      </c>
    </row>
    <row r="16" spans="2:13" x14ac:dyDescent="0.15">
      <c r="B16" s="56" t="s">
        <v>13</v>
      </c>
      <c r="C16" s="34">
        <f t="shared" si="3"/>
        <v>756000</v>
      </c>
      <c r="D16" s="34">
        <f>'1_設計労務単価'!D13*4</f>
        <v>108000</v>
      </c>
      <c r="E16" s="34">
        <f>'1_設計労務単価'!E13*16</f>
        <v>488000</v>
      </c>
      <c r="F16" s="34">
        <f t="shared" si="4"/>
        <v>35760</v>
      </c>
      <c r="G16" s="57">
        <f t="shared" si="5"/>
        <v>1387760</v>
      </c>
      <c r="H16" s="34">
        <f t="shared" si="1"/>
        <v>4625</v>
      </c>
      <c r="I16" s="58">
        <f t="shared" si="6"/>
        <v>-25</v>
      </c>
      <c r="J16" s="57">
        <f t="shared" si="7"/>
        <v>4600</v>
      </c>
      <c r="L16" s="97">
        <f t="shared" si="2"/>
        <v>2105.8666666666668</v>
      </c>
    </row>
    <row r="17" spans="2:12" x14ac:dyDescent="0.15">
      <c r="B17" s="56" t="s">
        <v>14</v>
      </c>
      <c r="C17" s="34">
        <f t="shared" si="3"/>
        <v>756000</v>
      </c>
      <c r="D17" s="34">
        <f>'1_設計労務単価'!D14*4</f>
        <v>108400</v>
      </c>
      <c r="E17" s="34">
        <f>'1_設計労務単価'!E14*16</f>
        <v>448000</v>
      </c>
      <c r="F17" s="34">
        <f t="shared" si="4"/>
        <v>33384</v>
      </c>
      <c r="G17" s="57">
        <f t="shared" si="5"/>
        <v>1345784</v>
      </c>
      <c r="H17" s="34">
        <f t="shared" si="1"/>
        <v>4485</v>
      </c>
      <c r="I17" s="58">
        <f t="shared" si="6"/>
        <v>-85</v>
      </c>
      <c r="J17" s="57">
        <f t="shared" si="7"/>
        <v>4400</v>
      </c>
      <c r="L17" s="97">
        <f t="shared" si="2"/>
        <v>1965.9466666666667</v>
      </c>
    </row>
    <row r="18" spans="2:12" x14ac:dyDescent="0.15">
      <c r="B18" s="56" t="s">
        <v>15</v>
      </c>
      <c r="C18" s="34">
        <f t="shared" si="3"/>
        <v>756000</v>
      </c>
      <c r="D18" s="34">
        <f>'1_設計労務単価'!D15*4</f>
        <v>110000</v>
      </c>
      <c r="E18" s="34">
        <f>'1_設計労務単価'!E15*16</f>
        <v>505600</v>
      </c>
      <c r="F18" s="34">
        <f t="shared" si="4"/>
        <v>36936</v>
      </c>
      <c r="G18" s="57">
        <f t="shared" si="5"/>
        <v>1408536</v>
      </c>
      <c r="H18" s="34">
        <f t="shared" si="1"/>
        <v>4695</v>
      </c>
      <c r="I18" s="58">
        <f t="shared" si="6"/>
        <v>-95</v>
      </c>
      <c r="J18" s="57">
        <f t="shared" si="7"/>
        <v>4600</v>
      </c>
      <c r="L18" s="97">
        <f t="shared" si="2"/>
        <v>2175.12</v>
      </c>
    </row>
    <row r="19" spans="2:12" x14ac:dyDescent="0.15">
      <c r="B19" s="56" t="s">
        <v>16</v>
      </c>
      <c r="C19" s="34">
        <f t="shared" si="3"/>
        <v>756000</v>
      </c>
      <c r="D19" s="34">
        <f>'1_設計労務単価'!D16*4</f>
        <v>112400</v>
      </c>
      <c r="E19" s="34">
        <f>'1_設計労務単価'!E16*16</f>
        <v>507200</v>
      </c>
      <c r="F19" s="34">
        <f t="shared" si="4"/>
        <v>37176</v>
      </c>
      <c r="G19" s="57">
        <f t="shared" si="5"/>
        <v>1412776</v>
      </c>
      <c r="H19" s="34">
        <f t="shared" si="1"/>
        <v>4709</v>
      </c>
      <c r="I19" s="58">
        <f t="shared" si="6"/>
        <v>-9</v>
      </c>
      <c r="J19" s="57">
        <f t="shared" si="7"/>
        <v>4700</v>
      </c>
      <c r="L19" s="97">
        <f t="shared" si="2"/>
        <v>2189.2533333333336</v>
      </c>
    </row>
    <row r="20" spans="2:12" x14ac:dyDescent="0.15">
      <c r="B20" s="56" t="s">
        <v>17</v>
      </c>
      <c r="C20" s="34">
        <f t="shared" si="3"/>
        <v>756000</v>
      </c>
      <c r="D20" s="34">
        <f>'1_設計労務単価'!D17*4</f>
        <v>115600</v>
      </c>
      <c r="E20" s="34">
        <f>'1_設計労務単価'!E17*16</f>
        <v>524800</v>
      </c>
      <c r="F20" s="34">
        <f t="shared" si="4"/>
        <v>38424</v>
      </c>
      <c r="G20" s="57">
        <f t="shared" si="5"/>
        <v>1434824</v>
      </c>
      <c r="H20" s="34">
        <f t="shared" si="1"/>
        <v>4782</v>
      </c>
      <c r="I20" s="58">
        <f t="shared" si="6"/>
        <v>-82</v>
      </c>
      <c r="J20" s="57">
        <f t="shared" si="7"/>
        <v>4700</v>
      </c>
      <c r="L20" s="97">
        <f t="shared" si="2"/>
        <v>2262.7466666666664</v>
      </c>
    </row>
    <row r="21" spans="2:12" x14ac:dyDescent="0.15">
      <c r="B21" s="56" t="s">
        <v>18</v>
      </c>
      <c r="C21" s="34">
        <f t="shared" si="3"/>
        <v>756000</v>
      </c>
      <c r="D21" s="34">
        <f>'1_設計労務単価'!D18*4</f>
        <v>117600</v>
      </c>
      <c r="E21" s="34">
        <f>'1_設計労務単価'!E18*16</f>
        <v>480000</v>
      </c>
      <c r="F21" s="34">
        <f t="shared" si="4"/>
        <v>35856</v>
      </c>
      <c r="G21" s="57">
        <f t="shared" si="5"/>
        <v>1389456</v>
      </c>
      <c r="H21" s="34">
        <f t="shared" si="1"/>
        <v>4631</v>
      </c>
      <c r="I21" s="58">
        <f t="shared" si="6"/>
        <v>-31</v>
      </c>
      <c r="J21" s="57">
        <f t="shared" si="7"/>
        <v>4600</v>
      </c>
      <c r="L21" s="97">
        <f t="shared" si="2"/>
        <v>2111.52</v>
      </c>
    </row>
    <row r="22" spans="2:12" x14ac:dyDescent="0.15">
      <c r="B22" s="56" t="s">
        <v>19</v>
      </c>
      <c r="C22" s="34">
        <f t="shared" si="3"/>
        <v>756000</v>
      </c>
      <c r="D22" s="34">
        <f>'1_設計労務単価'!D19*4</f>
        <v>111200</v>
      </c>
      <c r="E22" s="34">
        <f>'1_設計労務単価'!E19*16</f>
        <v>473600</v>
      </c>
      <c r="F22" s="34">
        <f t="shared" si="4"/>
        <v>35088</v>
      </c>
      <c r="G22" s="57">
        <f t="shared" si="5"/>
        <v>1375888</v>
      </c>
      <c r="H22" s="34">
        <f t="shared" si="1"/>
        <v>4586</v>
      </c>
      <c r="I22" s="58">
        <f t="shared" si="6"/>
        <v>-86</v>
      </c>
      <c r="J22" s="57">
        <f t="shared" si="7"/>
        <v>4500</v>
      </c>
      <c r="L22" s="97">
        <f t="shared" si="2"/>
        <v>2066.2933333333335</v>
      </c>
    </row>
    <row r="23" spans="2:12" x14ac:dyDescent="0.15">
      <c r="B23" s="56" t="s">
        <v>20</v>
      </c>
      <c r="C23" s="34">
        <f t="shared" si="3"/>
        <v>756000</v>
      </c>
      <c r="D23" s="34">
        <f>'1_設計労務単価'!D20*4</f>
        <v>108400</v>
      </c>
      <c r="E23" s="34">
        <f>'1_設計労務単価'!E20*16</f>
        <v>443200</v>
      </c>
      <c r="F23" s="34">
        <f t="shared" si="4"/>
        <v>33096</v>
      </c>
      <c r="G23" s="57">
        <f t="shared" si="5"/>
        <v>1340696</v>
      </c>
      <c r="H23" s="34">
        <f t="shared" si="1"/>
        <v>4468</v>
      </c>
      <c r="I23" s="58">
        <f t="shared" si="6"/>
        <v>-68</v>
      </c>
      <c r="J23" s="57">
        <f t="shared" si="7"/>
        <v>4400</v>
      </c>
      <c r="L23" s="97">
        <f t="shared" si="2"/>
        <v>1948.9866666666667</v>
      </c>
    </row>
    <row r="24" spans="2:12" x14ac:dyDescent="0.15">
      <c r="B24" s="56" t="s">
        <v>21</v>
      </c>
      <c r="C24" s="34">
        <f t="shared" si="3"/>
        <v>756000</v>
      </c>
      <c r="D24" s="34">
        <f>'1_設計労務単価'!D21*4</f>
        <v>98800</v>
      </c>
      <c r="E24" s="34">
        <f>'1_設計労務単価'!E21*16</f>
        <v>392000</v>
      </c>
      <c r="F24" s="34">
        <f t="shared" si="4"/>
        <v>29448</v>
      </c>
      <c r="G24" s="57">
        <f t="shared" si="5"/>
        <v>1276248</v>
      </c>
      <c r="H24" s="34">
        <f t="shared" si="1"/>
        <v>4254</v>
      </c>
      <c r="I24" s="58">
        <f t="shared" si="6"/>
        <v>-54</v>
      </c>
      <c r="J24" s="57">
        <f t="shared" si="7"/>
        <v>4200</v>
      </c>
      <c r="L24" s="97">
        <f t="shared" si="2"/>
        <v>1734.16</v>
      </c>
    </row>
    <row r="25" spans="2:12" x14ac:dyDescent="0.15">
      <c r="B25" s="56" t="s">
        <v>22</v>
      </c>
      <c r="C25" s="34">
        <f t="shared" si="3"/>
        <v>756000</v>
      </c>
      <c r="D25" s="34">
        <f>'1_設計労務単価'!D22*4</f>
        <v>104800</v>
      </c>
      <c r="E25" s="45">
        <f>'1_設計労務単価'!F22*16</f>
        <v>444800</v>
      </c>
      <c r="F25" s="34">
        <f t="shared" si="4"/>
        <v>32976</v>
      </c>
      <c r="G25" s="57">
        <f t="shared" si="5"/>
        <v>1338576</v>
      </c>
      <c r="H25" s="34">
        <f t="shared" si="1"/>
        <v>4461</v>
      </c>
      <c r="I25" s="58">
        <f t="shared" si="6"/>
        <v>-61</v>
      </c>
      <c r="J25" s="57">
        <f t="shared" si="7"/>
        <v>4400</v>
      </c>
      <c r="L25" s="97">
        <f t="shared" si="2"/>
        <v>1941.92</v>
      </c>
    </row>
    <row r="26" spans="2:12" x14ac:dyDescent="0.15">
      <c r="B26" s="56" t="s">
        <v>23</v>
      </c>
      <c r="C26" s="34">
        <f t="shared" si="3"/>
        <v>756000</v>
      </c>
      <c r="D26" s="34">
        <f>'1_設計労務単価'!D23*4</f>
        <v>112000</v>
      </c>
      <c r="E26" s="45">
        <f>'1_設計労務単価'!F23*16</f>
        <v>428800</v>
      </c>
      <c r="F26" s="34">
        <f t="shared" si="4"/>
        <v>32448</v>
      </c>
      <c r="G26" s="57">
        <f t="shared" si="5"/>
        <v>1329248</v>
      </c>
      <c r="H26" s="34">
        <f t="shared" si="1"/>
        <v>4430</v>
      </c>
      <c r="I26" s="58">
        <f t="shared" si="6"/>
        <v>-30</v>
      </c>
      <c r="J26" s="57">
        <f t="shared" si="7"/>
        <v>4400</v>
      </c>
      <c r="L26" s="97">
        <f t="shared" si="2"/>
        <v>1910.8266666666666</v>
      </c>
    </row>
    <row r="27" spans="2:12" x14ac:dyDescent="0.15">
      <c r="B27" s="56" t="s">
        <v>24</v>
      </c>
      <c r="C27" s="34">
        <f t="shared" si="3"/>
        <v>756000</v>
      </c>
      <c r="D27" s="34">
        <f>'1_設計労務単価'!D24*4</f>
        <v>109600</v>
      </c>
      <c r="E27" s="34">
        <f>'1_設計労務単価'!E24*16</f>
        <v>408000</v>
      </c>
      <c r="F27" s="34">
        <f t="shared" si="4"/>
        <v>31056</v>
      </c>
      <c r="G27" s="57">
        <f t="shared" si="5"/>
        <v>1304656</v>
      </c>
      <c r="H27" s="34">
        <f t="shared" si="1"/>
        <v>4348</v>
      </c>
      <c r="I27" s="58">
        <f t="shared" si="6"/>
        <v>-48</v>
      </c>
      <c r="J27" s="57">
        <f t="shared" si="7"/>
        <v>4300</v>
      </c>
      <c r="L27" s="97">
        <f t="shared" si="2"/>
        <v>1828.8533333333332</v>
      </c>
    </row>
    <row r="28" spans="2:12" x14ac:dyDescent="0.15">
      <c r="B28" s="56" t="s">
        <v>25</v>
      </c>
      <c r="C28" s="34">
        <f t="shared" si="3"/>
        <v>756000</v>
      </c>
      <c r="D28" s="34">
        <f>'1_設計労務単価'!D25*4</f>
        <v>110800</v>
      </c>
      <c r="E28" s="34">
        <f>'1_設計労務単価'!E25*16</f>
        <v>449600</v>
      </c>
      <c r="F28" s="34">
        <f t="shared" si="4"/>
        <v>33624</v>
      </c>
      <c r="G28" s="57">
        <f t="shared" si="5"/>
        <v>1350024</v>
      </c>
      <c r="H28" s="34">
        <f t="shared" si="1"/>
        <v>4500</v>
      </c>
      <c r="I28" s="58">
        <f t="shared" si="6"/>
        <v>0</v>
      </c>
      <c r="J28" s="57">
        <f t="shared" si="7"/>
        <v>4500</v>
      </c>
      <c r="L28" s="97">
        <f t="shared" si="2"/>
        <v>1980.08</v>
      </c>
    </row>
    <row r="29" spans="2:12" x14ac:dyDescent="0.15">
      <c r="B29" s="56" t="s">
        <v>26</v>
      </c>
      <c r="C29" s="34">
        <f t="shared" si="3"/>
        <v>756000</v>
      </c>
      <c r="D29" s="34">
        <f>'1_設計労務単価'!D26*4</f>
        <v>110000</v>
      </c>
      <c r="E29" s="34">
        <f>'1_設計労務単価'!E26*16</f>
        <v>441600</v>
      </c>
      <c r="F29" s="34">
        <f t="shared" si="4"/>
        <v>33096</v>
      </c>
      <c r="G29" s="57">
        <f t="shared" si="5"/>
        <v>1340696</v>
      </c>
      <c r="H29" s="34">
        <f t="shared" si="1"/>
        <v>4468</v>
      </c>
      <c r="I29" s="58">
        <f t="shared" si="6"/>
        <v>-68</v>
      </c>
      <c r="J29" s="57">
        <f t="shared" si="7"/>
        <v>4400</v>
      </c>
      <c r="L29" s="97">
        <f t="shared" si="2"/>
        <v>1948.9866666666667</v>
      </c>
    </row>
    <row r="30" spans="2:12" x14ac:dyDescent="0.15">
      <c r="B30" s="56" t="s">
        <v>27</v>
      </c>
      <c r="C30" s="34">
        <f t="shared" si="3"/>
        <v>756000</v>
      </c>
      <c r="D30" s="34">
        <f>'1_設計労務単価'!D27*4</f>
        <v>106000</v>
      </c>
      <c r="E30" s="34">
        <f>'1_設計労務単価'!E27*16</f>
        <v>438400</v>
      </c>
      <c r="F30" s="34">
        <f t="shared" si="4"/>
        <v>32664</v>
      </c>
      <c r="G30" s="57">
        <f t="shared" si="5"/>
        <v>1333064</v>
      </c>
      <c r="H30" s="34">
        <f t="shared" si="1"/>
        <v>4443</v>
      </c>
      <c r="I30" s="58">
        <f t="shared" si="6"/>
        <v>-43</v>
      </c>
      <c r="J30" s="57">
        <f t="shared" si="7"/>
        <v>4400</v>
      </c>
      <c r="L30" s="97">
        <f t="shared" si="2"/>
        <v>1923.5466666666666</v>
      </c>
    </row>
    <row r="31" spans="2:12" x14ac:dyDescent="0.15">
      <c r="B31" s="56" t="s">
        <v>28</v>
      </c>
      <c r="C31" s="34">
        <f t="shared" si="3"/>
        <v>756000</v>
      </c>
      <c r="D31" s="34">
        <f>'1_設計労務単価'!D28*4</f>
        <v>102400</v>
      </c>
      <c r="E31" s="34">
        <f>'1_設計労務単価'!E28*16</f>
        <v>395200</v>
      </c>
      <c r="F31" s="34">
        <f t="shared" si="4"/>
        <v>29856</v>
      </c>
      <c r="G31" s="57">
        <f t="shared" si="5"/>
        <v>1283456</v>
      </c>
      <c r="H31" s="34">
        <f t="shared" si="1"/>
        <v>4278</v>
      </c>
      <c r="I31" s="58">
        <f t="shared" si="6"/>
        <v>-78</v>
      </c>
      <c r="J31" s="57">
        <f t="shared" si="7"/>
        <v>4200</v>
      </c>
      <c r="L31" s="97">
        <f t="shared" si="2"/>
        <v>1758.1866666666667</v>
      </c>
    </row>
    <row r="32" spans="2:12" x14ac:dyDescent="0.15">
      <c r="B32" s="56" t="s">
        <v>29</v>
      </c>
      <c r="C32" s="34">
        <f t="shared" si="3"/>
        <v>756000</v>
      </c>
      <c r="D32" s="34">
        <f>'1_設計労務単価'!D29*4</f>
        <v>103200</v>
      </c>
      <c r="E32" s="34">
        <f>'1_設計労務単価'!E29*16</f>
        <v>408000</v>
      </c>
      <c r="F32" s="34">
        <f t="shared" si="4"/>
        <v>30672</v>
      </c>
      <c r="G32" s="57">
        <f t="shared" si="5"/>
        <v>1297872</v>
      </c>
      <c r="H32" s="34">
        <f t="shared" si="1"/>
        <v>4326</v>
      </c>
      <c r="I32" s="58">
        <f t="shared" si="6"/>
        <v>-26</v>
      </c>
      <c r="J32" s="57">
        <f t="shared" si="7"/>
        <v>4300</v>
      </c>
      <c r="L32" s="97">
        <f t="shared" si="2"/>
        <v>1806.24</v>
      </c>
    </row>
    <row r="33" spans="2:12" x14ac:dyDescent="0.15">
      <c r="B33" s="56" t="s">
        <v>30</v>
      </c>
      <c r="C33" s="34">
        <f t="shared" si="3"/>
        <v>756000</v>
      </c>
      <c r="D33" s="34">
        <f>'1_設計労務単価'!D30*4</f>
        <v>102000</v>
      </c>
      <c r="E33" s="34">
        <f>'1_設計労務単価'!E30*16</f>
        <v>408000</v>
      </c>
      <c r="F33" s="34">
        <f t="shared" si="4"/>
        <v>30600</v>
      </c>
      <c r="G33" s="57">
        <f t="shared" si="5"/>
        <v>1296600</v>
      </c>
      <c r="H33" s="34">
        <f t="shared" si="1"/>
        <v>4322</v>
      </c>
      <c r="I33" s="58">
        <f t="shared" si="6"/>
        <v>-22</v>
      </c>
      <c r="J33" s="57">
        <f t="shared" si="7"/>
        <v>4300</v>
      </c>
      <c r="L33" s="97">
        <f t="shared" si="2"/>
        <v>1802</v>
      </c>
    </row>
    <row r="34" spans="2:12" x14ac:dyDescent="0.15">
      <c r="B34" s="56" t="s">
        <v>31</v>
      </c>
      <c r="C34" s="34">
        <f t="shared" si="3"/>
        <v>756000</v>
      </c>
      <c r="D34" s="34">
        <f>'1_設計労務単価'!D31*4</f>
        <v>105600</v>
      </c>
      <c r="E34" s="34">
        <f>'1_設計労務単価'!E31*16</f>
        <v>409600</v>
      </c>
      <c r="F34" s="34">
        <f t="shared" si="4"/>
        <v>30912</v>
      </c>
      <c r="G34" s="57">
        <f t="shared" si="5"/>
        <v>1302112</v>
      </c>
      <c r="H34" s="34">
        <f t="shared" si="1"/>
        <v>4340</v>
      </c>
      <c r="I34" s="58">
        <f t="shared" si="6"/>
        <v>-40</v>
      </c>
      <c r="J34" s="57">
        <f t="shared" si="7"/>
        <v>4300</v>
      </c>
      <c r="L34" s="97">
        <f t="shared" si="2"/>
        <v>1820.3733333333332</v>
      </c>
    </row>
    <row r="35" spans="2:12" x14ac:dyDescent="0.15">
      <c r="B35" s="56" t="s">
        <v>32</v>
      </c>
      <c r="C35" s="34">
        <f t="shared" si="3"/>
        <v>756000</v>
      </c>
      <c r="D35" s="34">
        <f>'1_設計労務単価'!D32*4</f>
        <v>100400</v>
      </c>
      <c r="E35" s="34">
        <f>'1_設計労務単価'!E32*16</f>
        <v>395200</v>
      </c>
      <c r="F35" s="34">
        <f t="shared" si="4"/>
        <v>29736</v>
      </c>
      <c r="G35" s="57">
        <f t="shared" si="5"/>
        <v>1281336</v>
      </c>
      <c r="H35" s="34">
        <f t="shared" si="1"/>
        <v>4271</v>
      </c>
      <c r="I35" s="58">
        <f t="shared" si="6"/>
        <v>-71</v>
      </c>
      <c r="J35" s="57">
        <f t="shared" si="7"/>
        <v>4200</v>
      </c>
      <c r="L35" s="97">
        <f t="shared" si="2"/>
        <v>1751.12</v>
      </c>
    </row>
    <row r="36" spans="2:12" x14ac:dyDescent="0.15">
      <c r="B36" s="56" t="s">
        <v>33</v>
      </c>
      <c r="C36" s="34">
        <f t="shared" si="3"/>
        <v>756000</v>
      </c>
      <c r="D36" s="34">
        <f>'1_設計労務単価'!D33*4</f>
        <v>106800</v>
      </c>
      <c r="E36" s="34">
        <f>'1_設計労務単価'!E33*16</f>
        <v>408000</v>
      </c>
      <c r="F36" s="34">
        <f t="shared" si="4"/>
        <v>30888</v>
      </c>
      <c r="G36" s="57">
        <f t="shared" si="5"/>
        <v>1301688</v>
      </c>
      <c r="H36" s="34">
        <f t="shared" si="1"/>
        <v>4338</v>
      </c>
      <c r="I36" s="58">
        <f t="shared" si="6"/>
        <v>-38</v>
      </c>
      <c r="J36" s="57">
        <f t="shared" si="7"/>
        <v>4300</v>
      </c>
      <c r="L36" s="97">
        <f t="shared" si="2"/>
        <v>1818.96</v>
      </c>
    </row>
    <row r="37" spans="2:12" x14ac:dyDescent="0.15">
      <c r="B37" s="56" t="s">
        <v>34</v>
      </c>
      <c r="C37" s="34">
        <f t="shared" si="3"/>
        <v>756000</v>
      </c>
      <c r="D37" s="34">
        <f>'1_設計労務単価'!D34*4</f>
        <v>106400</v>
      </c>
      <c r="E37" s="34">
        <f>'1_設計労務単価'!E34*16</f>
        <v>403200</v>
      </c>
      <c r="F37" s="34">
        <f t="shared" si="4"/>
        <v>30576</v>
      </c>
      <c r="G37" s="57">
        <f t="shared" si="5"/>
        <v>1296176</v>
      </c>
      <c r="H37" s="34">
        <f t="shared" si="1"/>
        <v>4320</v>
      </c>
      <c r="I37" s="58">
        <f t="shared" si="6"/>
        <v>-20</v>
      </c>
      <c r="J37" s="57">
        <f t="shared" si="7"/>
        <v>4300</v>
      </c>
      <c r="L37" s="97">
        <f t="shared" si="2"/>
        <v>1800.5866666666666</v>
      </c>
    </row>
    <row r="38" spans="2:12" x14ac:dyDescent="0.15">
      <c r="B38" s="56" t="s">
        <v>35</v>
      </c>
      <c r="C38" s="34">
        <f t="shared" si="3"/>
        <v>756000</v>
      </c>
      <c r="D38" s="34">
        <f>'1_設計労務単価'!D35*4</f>
        <v>92000</v>
      </c>
      <c r="E38" s="34">
        <f>'1_設計労務単価'!E35*16</f>
        <v>392000</v>
      </c>
      <c r="F38" s="34">
        <f t="shared" si="4"/>
        <v>29040</v>
      </c>
      <c r="G38" s="57">
        <f t="shared" si="5"/>
        <v>1269040</v>
      </c>
      <c r="H38" s="34">
        <f t="shared" si="1"/>
        <v>4230</v>
      </c>
      <c r="I38" s="58">
        <f t="shared" si="6"/>
        <v>-30</v>
      </c>
      <c r="J38" s="57">
        <f t="shared" si="7"/>
        <v>4200</v>
      </c>
      <c r="L38" s="97">
        <f t="shared" si="2"/>
        <v>1710.1333333333334</v>
      </c>
    </row>
    <row r="39" spans="2:12" x14ac:dyDescent="0.15">
      <c r="B39" s="56" t="s">
        <v>36</v>
      </c>
      <c r="C39" s="34">
        <f t="shared" si="3"/>
        <v>756000</v>
      </c>
      <c r="D39" s="34">
        <f>'1_設計労務単価'!D36*4</f>
        <v>88400</v>
      </c>
      <c r="E39" s="34">
        <f>'1_設計労務単価'!E36*16</f>
        <v>371200</v>
      </c>
      <c r="F39" s="34">
        <f t="shared" si="4"/>
        <v>27576</v>
      </c>
      <c r="G39" s="57">
        <f t="shared" si="5"/>
        <v>1243176</v>
      </c>
      <c r="H39" s="34">
        <f t="shared" si="1"/>
        <v>4143</v>
      </c>
      <c r="I39" s="58">
        <f t="shared" si="6"/>
        <v>-43</v>
      </c>
      <c r="J39" s="57">
        <f t="shared" si="7"/>
        <v>4100</v>
      </c>
      <c r="L39" s="97">
        <f t="shared" si="2"/>
        <v>1623.92</v>
      </c>
    </row>
    <row r="40" spans="2:12" x14ac:dyDescent="0.15">
      <c r="B40" s="56" t="s">
        <v>37</v>
      </c>
      <c r="C40" s="34">
        <f t="shared" si="3"/>
        <v>756000</v>
      </c>
      <c r="D40" s="34">
        <f>'1_設計労務単価'!D37*4</f>
        <v>94400</v>
      </c>
      <c r="E40" s="34">
        <f>'1_設計労務単価'!E37*16</f>
        <v>396800</v>
      </c>
      <c r="F40" s="34">
        <f t="shared" si="4"/>
        <v>29472</v>
      </c>
      <c r="G40" s="57">
        <f t="shared" si="5"/>
        <v>1276672</v>
      </c>
      <c r="H40" s="34">
        <f t="shared" si="1"/>
        <v>4255</v>
      </c>
      <c r="I40" s="58">
        <f t="shared" si="6"/>
        <v>-55</v>
      </c>
      <c r="J40" s="57">
        <f t="shared" si="7"/>
        <v>4200</v>
      </c>
      <c r="L40" s="97">
        <f t="shared" si="2"/>
        <v>1735.5733333333333</v>
      </c>
    </row>
    <row r="41" spans="2:12" x14ac:dyDescent="0.15">
      <c r="B41" s="56" t="s">
        <v>38</v>
      </c>
      <c r="C41" s="34">
        <f t="shared" si="3"/>
        <v>756000</v>
      </c>
      <c r="D41" s="34">
        <f>'1_設計労務単価'!D38*4</f>
        <v>92000</v>
      </c>
      <c r="E41" s="34">
        <f>'1_設計労務単価'!E38*16</f>
        <v>385600</v>
      </c>
      <c r="F41" s="48">
        <f t="shared" si="4"/>
        <v>28656</v>
      </c>
      <c r="G41" s="57">
        <f t="shared" si="5"/>
        <v>1262256</v>
      </c>
      <c r="H41" s="48">
        <f t="shared" si="1"/>
        <v>4207</v>
      </c>
      <c r="I41" s="58">
        <f t="shared" si="6"/>
        <v>-7</v>
      </c>
      <c r="J41" s="57">
        <f t="shared" si="7"/>
        <v>4200</v>
      </c>
      <c r="L41" s="97">
        <f t="shared" si="2"/>
        <v>1687.52</v>
      </c>
    </row>
    <row r="42" spans="2:12" x14ac:dyDescent="0.15">
      <c r="B42" s="56" t="s">
        <v>39</v>
      </c>
      <c r="C42" s="34">
        <f t="shared" si="3"/>
        <v>756000</v>
      </c>
      <c r="D42" s="34">
        <f>'1_設計労務単価'!D39*4</f>
        <v>94000</v>
      </c>
      <c r="E42" s="34">
        <f>'1_設計労務単価'!E39*16</f>
        <v>377600</v>
      </c>
      <c r="F42" s="34">
        <f t="shared" si="4"/>
        <v>28296</v>
      </c>
      <c r="G42" s="57">
        <f t="shared" si="5"/>
        <v>1255896</v>
      </c>
      <c r="H42" s="34">
        <f t="shared" si="1"/>
        <v>4186</v>
      </c>
      <c r="I42" s="58">
        <f t="shared" si="6"/>
        <v>-86</v>
      </c>
      <c r="J42" s="57">
        <f t="shared" si="7"/>
        <v>4100</v>
      </c>
      <c r="L42" s="97">
        <f t="shared" si="2"/>
        <v>1666.32</v>
      </c>
    </row>
    <row r="43" spans="2:12" x14ac:dyDescent="0.15">
      <c r="B43" s="56" t="s">
        <v>40</v>
      </c>
      <c r="C43" s="34">
        <f t="shared" si="3"/>
        <v>756000</v>
      </c>
      <c r="D43" s="34">
        <f>'1_設計労務単価'!D40*4</f>
        <v>98400</v>
      </c>
      <c r="E43" s="34">
        <f>'1_設計労務単価'!E40*16</f>
        <v>387200</v>
      </c>
      <c r="F43" s="34">
        <f t="shared" si="4"/>
        <v>29136</v>
      </c>
      <c r="G43" s="57">
        <f t="shared" si="5"/>
        <v>1270736</v>
      </c>
      <c r="H43" s="34">
        <f t="shared" si="1"/>
        <v>4235</v>
      </c>
      <c r="I43" s="58">
        <f t="shared" si="6"/>
        <v>-35</v>
      </c>
      <c r="J43" s="57">
        <f t="shared" si="7"/>
        <v>4200</v>
      </c>
      <c r="L43" s="97">
        <f t="shared" si="2"/>
        <v>1715.7866666666666</v>
      </c>
    </row>
    <row r="44" spans="2:12" x14ac:dyDescent="0.15">
      <c r="B44" s="56" t="s">
        <v>41</v>
      </c>
      <c r="C44" s="34">
        <f t="shared" si="3"/>
        <v>756000</v>
      </c>
      <c r="D44" s="34">
        <f>'1_設計労務単価'!D41*4</f>
        <v>98400</v>
      </c>
      <c r="E44" s="34">
        <f>'1_設計労務単価'!E41*16</f>
        <v>388800</v>
      </c>
      <c r="F44" s="34">
        <f t="shared" si="4"/>
        <v>29232</v>
      </c>
      <c r="G44" s="57">
        <f t="shared" si="5"/>
        <v>1272432</v>
      </c>
      <c r="H44" s="34">
        <f t="shared" si="1"/>
        <v>4241</v>
      </c>
      <c r="I44" s="58">
        <f t="shared" si="6"/>
        <v>-41</v>
      </c>
      <c r="J44" s="57">
        <f t="shared" si="7"/>
        <v>4200</v>
      </c>
      <c r="L44" s="97">
        <f t="shared" si="2"/>
        <v>1721.44</v>
      </c>
    </row>
    <row r="45" spans="2:12" x14ac:dyDescent="0.15">
      <c r="B45" s="56" t="s">
        <v>42</v>
      </c>
      <c r="C45" s="34">
        <f t="shared" si="3"/>
        <v>756000</v>
      </c>
      <c r="D45" s="34">
        <f>'1_設計労務単価'!D42*4</f>
        <v>103200</v>
      </c>
      <c r="E45" s="34">
        <f>'1_設計労務単価'!E42*16</f>
        <v>384000</v>
      </c>
      <c r="F45" s="34">
        <f t="shared" si="4"/>
        <v>29232</v>
      </c>
      <c r="G45" s="57">
        <f t="shared" si="5"/>
        <v>1272432</v>
      </c>
      <c r="H45" s="34">
        <f t="shared" si="1"/>
        <v>4241</v>
      </c>
      <c r="I45" s="58">
        <f t="shared" si="6"/>
        <v>-41</v>
      </c>
      <c r="J45" s="57">
        <f t="shared" si="7"/>
        <v>4200</v>
      </c>
      <c r="L45" s="97">
        <f t="shared" si="2"/>
        <v>1721.44</v>
      </c>
    </row>
    <row r="46" spans="2:12" x14ac:dyDescent="0.15">
      <c r="B46" s="56" t="s">
        <v>43</v>
      </c>
      <c r="C46" s="34">
        <f t="shared" si="3"/>
        <v>756000</v>
      </c>
      <c r="D46" s="34">
        <f>'1_設計労務単価'!D43*4</f>
        <v>97600</v>
      </c>
      <c r="E46" s="34">
        <f>'1_設計労務単価'!E43*16</f>
        <v>384000</v>
      </c>
      <c r="F46" s="34">
        <f t="shared" si="4"/>
        <v>28896</v>
      </c>
      <c r="G46" s="57">
        <f t="shared" si="5"/>
        <v>1266496</v>
      </c>
      <c r="H46" s="34">
        <f t="shared" si="1"/>
        <v>4221</v>
      </c>
      <c r="I46" s="58">
        <f t="shared" si="6"/>
        <v>-21</v>
      </c>
      <c r="J46" s="57">
        <f t="shared" si="7"/>
        <v>4200</v>
      </c>
      <c r="L46" s="97">
        <f t="shared" si="2"/>
        <v>1701.6533333333334</v>
      </c>
    </row>
    <row r="47" spans="2:12" x14ac:dyDescent="0.15">
      <c r="B47" s="56" t="s">
        <v>44</v>
      </c>
      <c r="C47" s="34">
        <f t="shared" si="3"/>
        <v>756000</v>
      </c>
      <c r="D47" s="34">
        <f>'1_設計労務単価'!D44*4</f>
        <v>104400</v>
      </c>
      <c r="E47" s="34">
        <f>'1_設計労務単価'!E44*16</f>
        <v>398400</v>
      </c>
      <c r="F47" s="34">
        <f t="shared" si="4"/>
        <v>30168</v>
      </c>
      <c r="G47" s="57">
        <f t="shared" si="5"/>
        <v>1288968</v>
      </c>
      <c r="H47" s="34">
        <f t="shared" si="1"/>
        <v>4296</v>
      </c>
      <c r="I47" s="58">
        <f t="shared" si="6"/>
        <v>-96</v>
      </c>
      <c r="J47" s="57">
        <f t="shared" si="7"/>
        <v>4200</v>
      </c>
      <c r="L47" s="97">
        <f t="shared" si="2"/>
        <v>1776.56</v>
      </c>
    </row>
    <row r="48" spans="2:12" x14ac:dyDescent="0.15">
      <c r="B48" s="56" t="s">
        <v>45</v>
      </c>
      <c r="C48" s="34">
        <f t="shared" si="3"/>
        <v>756000</v>
      </c>
      <c r="D48" s="34">
        <f>'1_設計労務単価'!D45*4</f>
        <v>99600</v>
      </c>
      <c r="E48" s="34">
        <f>'1_設計労務単価'!E45*16</f>
        <v>400000</v>
      </c>
      <c r="F48" s="34">
        <f t="shared" si="4"/>
        <v>29976</v>
      </c>
      <c r="G48" s="57">
        <f t="shared" si="5"/>
        <v>1285576</v>
      </c>
      <c r="H48" s="34">
        <f t="shared" si="1"/>
        <v>4285</v>
      </c>
      <c r="I48" s="58">
        <f t="shared" si="6"/>
        <v>-85</v>
      </c>
      <c r="J48" s="57">
        <f t="shared" si="7"/>
        <v>4200</v>
      </c>
      <c r="L48" s="97">
        <f t="shared" si="2"/>
        <v>1765.2533333333333</v>
      </c>
    </row>
    <row r="49" spans="2:12" x14ac:dyDescent="0.15">
      <c r="B49" s="56" t="s">
        <v>46</v>
      </c>
      <c r="C49" s="34">
        <f t="shared" si="3"/>
        <v>756000</v>
      </c>
      <c r="D49" s="34">
        <f>'1_設計労務単価'!D46*4</f>
        <v>98000</v>
      </c>
      <c r="E49" s="34">
        <f>'1_設計労務単価'!E46*16</f>
        <v>395200</v>
      </c>
      <c r="F49" s="34">
        <f t="shared" si="4"/>
        <v>29592</v>
      </c>
      <c r="G49" s="57">
        <f t="shared" si="5"/>
        <v>1278792</v>
      </c>
      <c r="H49" s="34">
        <f t="shared" si="1"/>
        <v>4262</v>
      </c>
      <c r="I49" s="58">
        <f t="shared" si="6"/>
        <v>-62</v>
      </c>
      <c r="J49" s="57">
        <f t="shared" si="7"/>
        <v>4200</v>
      </c>
      <c r="L49" s="97">
        <f t="shared" si="2"/>
        <v>1742.64</v>
      </c>
    </row>
    <row r="50" spans="2:12" x14ac:dyDescent="0.15">
      <c r="B50" s="56" t="s">
        <v>47</v>
      </c>
      <c r="C50" s="34">
        <f t="shared" si="3"/>
        <v>756000</v>
      </c>
      <c r="D50" s="34">
        <f>'1_設計労務単価'!D47*4</f>
        <v>102000</v>
      </c>
      <c r="E50" s="34">
        <f>'1_設計労務単価'!E47*16</f>
        <v>398400</v>
      </c>
      <c r="F50" s="34">
        <f t="shared" si="4"/>
        <v>30024</v>
      </c>
      <c r="G50" s="57">
        <f t="shared" si="5"/>
        <v>1286424</v>
      </c>
      <c r="H50" s="34">
        <f t="shared" si="1"/>
        <v>4288</v>
      </c>
      <c r="I50" s="58">
        <f t="shared" si="6"/>
        <v>-88</v>
      </c>
      <c r="J50" s="57">
        <f t="shared" si="7"/>
        <v>4200</v>
      </c>
      <c r="L50" s="97">
        <f t="shared" si="2"/>
        <v>1768.08</v>
      </c>
    </row>
    <row r="51" spans="2:12" x14ac:dyDescent="0.15">
      <c r="B51" s="56" t="s">
        <v>48</v>
      </c>
      <c r="C51" s="34">
        <f t="shared" si="3"/>
        <v>756000</v>
      </c>
      <c r="D51" s="34">
        <f>'1_設計労務単価'!D48*4</f>
        <v>103200</v>
      </c>
      <c r="E51" s="34">
        <f>'1_設計労務単価'!E48*16</f>
        <v>398400</v>
      </c>
      <c r="F51" s="34">
        <f t="shared" si="4"/>
        <v>30096</v>
      </c>
      <c r="G51" s="57">
        <f t="shared" si="5"/>
        <v>1287696</v>
      </c>
      <c r="H51" s="34">
        <f t="shared" si="1"/>
        <v>4292</v>
      </c>
      <c r="I51" s="58">
        <f t="shared" si="6"/>
        <v>-92</v>
      </c>
      <c r="J51" s="57">
        <f t="shared" si="7"/>
        <v>4200</v>
      </c>
      <c r="L51" s="97">
        <f t="shared" si="2"/>
        <v>1772.32</v>
      </c>
    </row>
    <row r="52" spans="2:12" x14ac:dyDescent="0.15">
      <c r="B52" s="56" t="s">
        <v>49</v>
      </c>
      <c r="C52" s="34">
        <f t="shared" si="3"/>
        <v>756000</v>
      </c>
      <c r="D52" s="34">
        <f>'1_設計労務単価'!D49*4</f>
        <v>104400</v>
      </c>
      <c r="E52" s="34">
        <f>'1_設計労務単価'!E49*16</f>
        <v>392000</v>
      </c>
      <c r="F52" s="34">
        <f t="shared" si="4"/>
        <v>29784</v>
      </c>
      <c r="G52" s="57">
        <f t="shared" si="5"/>
        <v>1282184</v>
      </c>
      <c r="H52" s="34">
        <f t="shared" si="1"/>
        <v>4273</v>
      </c>
      <c r="I52" s="58">
        <f t="shared" si="6"/>
        <v>-73</v>
      </c>
      <c r="J52" s="57">
        <f t="shared" si="7"/>
        <v>4200</v>
      </c>
      <c r="L52" s="97">
        <f t="shared" si="2"/>
        <v>1753.9466666666667</v>
      </c>
    </row>
    <row r="53" spans="2:12" x14ac:dyDescent="0.15">
      <c r="B53" s="56" t="s">
        <v>50</v>
      </c>
      <c r="C53" s="34">
        <f t="shared" si="3"/>
        <v>756000</v>
      </c>
      <c r="D53" s="34">
        <f>'1_設計労務単価'!D50*4</f>
        <v>113200</v>
      </c>
      <c r="E53" s="45">
        <f>'1_設計労務単価'!F50*16</f>
        <v>412800</v>
      </c>
      <c r="F53" s="34">
        <f t="shared" si="4"/>
        <v>31560</v>
      </c>
      <c r="G53" s="57">
        <f t="shared" si="5"/>
        <v>1313560</v>
      </c>
      <c r="H53" s="34">
        <f t="shared" si="1"/>
        <v>4378</v>
      </c>
      <c r="I53" s="58">
        <f t="shared" si="6"/>
        <v>-78</v>
      </c>
      <c r="J53" s="57">
        <f t="shared" si="7"/>
        <v>4300</v>
      </c>
      <c r="L53" s="97">
        <f t="shared" si="2"/>
        <v>1858.5333333333333</v>
      </c>
    </row>
    <row r="54" spans="2:12" x14ac:dyDescent="0.15">
      <c r="B54" s="56" t="s">
        <v>51</v>
      </c>
      <c r="C54" s="34">
        <f t="shared" si="3"/>
        <v>756000</v>
      </c>
      <c r="D54" s="34">
        <f>'1_設計労務単価'!D51*4</f>
        <v>109200</v>
      </c>
      <c r="E54" s="34">
        <f>'1_設計労務単価'!E51*16</f>
        <v>520000</v>
      </c>
      <c r="F54" s="34">
        <f t="shared" si="4"/>
        <v>37752</v>
      </c>
      <c r="G54" s="57">
        <f t="shared" si="5"/>
        <v>1422952</v>
      </c>
      <c r="H54" s="34">
        <f t="shared" si="1"/>
        <v>4743</v>
      </c>
      <c r="I54" s="58">
        <f t="shared" si="6"/>
        <v>-43</v>
      </c>
      <c r="J54" s="57">
        <f t="shared" si="7"/>
        <v>4700</v>
      </c>
      <c r="L54" s="97">
        <f t="shared" si="2"/>
        <v>2223.1733333333332</v>
      </c>
    </row>
    <row r="55" spans="2:12" s="59" customFormat="1" x14ac:dyDescent="0.15">
      <c r="B55" s="128" t="s">
        <v>100</v>
      </c>
      <c r="C55" s="129"/>
      <c r="D55" s="129"/>
      <c r="E55" s="129"/>
      <c r="F55" s="129"/>
      <c r="G55" s="129"/>
      <c r="H55" s="41">
        <f t="shared" ref="H55" si="8">AVERAGE(H8:H54)</f>
        <v>4402.5957446808507</v>
      </c>
      <c r="I55" s="41"/>
      <c r="J55" s="41"/>
      <c r="L55" s="99">
        <f t="shared" ref="L55" si="9">AVERAGE(L8:L54)</f>
        <v>1883.1012765957455</v>
      </c>
    </row>
  </sheetData>
  <mergeCells count="8">
    <mergeCell ref="J5:J6"/>
    <mergeCell ref="B55:G55"/>
    <mergeCell ref="B5:B6"/>
    <mergeCell ref="C5:C6"/>
    <mergeCell ref="D5:E5"/>
    <mergeCell ref="G5:G6"/>
    <mergeCell ref="H5:H6"/>
    <mergeCell ref="I5:I6"/>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55"/>
  <sheetViews>
    <sheetView zoomScale="75" zoomScaleNormal="75" workbookViewId="0">
      <pane ySplit="1320" topLeftCell="A7" activePane="bottomLeft"/>
      <selection activeCell="N3" sqref="N3"/>
      <selection pane="bottomLeft" activeCell="N3" sqref="N3"/>
    </sheetView>
  </sheetViews>
  <sheetFormatPr defaultRowHeight="12" x14ac:dyDescent="0.15"/>
  <cols>
    <col min="2" max="10" width="18.7109375" customWidth="1"/>
    <col min="12" max="12" width="9.140625" style="50"/>
  </cols>
  <sheetData>
    <row r="1" spans="2:13" ht="14.25" x14ac:dyDescent="0.15">
      <c r="B1" s="43" t="s">
        <v>101</v>
      </c>
    </row>
    <row r="3" spans="2:13" x14ac:dyDescent="0.15">
      <c r="B3" s="29" t="s">
        <v>96</v>
      </c>
      <c r="C3" s="31">
        <v>300</v>
      </c>
      <c r="D3" t="s">
        <v>1</v>
      </c>
      <c r="E3" s="29" t="s">
        <v>89</v>
      </c>
      <c r="F3" s="32">
        <v>0.2</v>
      </c>
      <c r="G3" t="s">
        <v>97</v>
      </c>
      <c r="H3" s="29" t="s">
        <v>3</v>
      </c>
      <c r="I3" s="31">
        <v>5</v>
      </c>
      <c r="J3" t="s">
        <v>95</v>
      </c>
      <c r="K3" s="98" t="s">
        <v>155</v>
      </c>
      <c r="L3" s="101">
        <v>6000</v>
      </c>
      <c r="M3" s="98" t="s">
        <v>156</v>
      </c>
    </row>
    <row r="5" spans="2:13" x14ac:dyDescent="0.15">
      <c r="B5" s="132" t="s">
        <v>2</v>
      </c>
      <c r="C5" s="132" t="s">
        <v>90</v>
      </c>
      <c r="D5" s="136" t="s">
        <v>91</v>
      </c>
      <c r="E5" s="137"/>
      <c r="F5" s="39" t="s">
        <v>92</v>
      </c>
      <c r="G5" s="132" t="s">
        <v>102</v>
      </c>
      <c r="H5" s="132" t="s">
        <v>93</v>
      </c>
      <c r="I5" s="132" t="s">
        <v>0</v>
      </c>
      <c r="J5" s="132" t="s">
        <v>94</v>
      </c>
      <c r="L5" s="98" t="s">
        <v>152</v>
      </c>
    </row>
    <row r="6" spans="2:13" x14ac:dyDescent="0.15">
      <c r="B6" s="133"/>
      <c r="C6" s="133"/>
      <c r="D6" s="37" t="s">
        <v>98</v>
      </c>
      <c r="E6" s="38" t="s">
        <v>99</v>
      </c>
      <c r="F6" s="40" t="s">
        <v>88</v>
      </c>
      <c r="G6" s="133"/>
      <c r="H6" s="133"/>
      <c r="I6" s="133"/>
      <c r="J6" s="133"/>
    </row>
    <row r="7" spans="2:13" x14ac:dyDescent="0.15">
      <c r="B7" s="69" t="s">
        <v>106</v>
      </c>
      <c r="C7" s="70">
        <f>C8</f>
        <v>378000</v>
      </c>
      <c r="D7" s="71">
        <f>30000*1</f>
        <v>30000</v>
      </c>
      <c r="E7" s="72">
        <f>22000*4</f>
        <v>88000</v>
      </c>
      <c r="F7" s="72">
        <f>ROUNDDOWN((D7+E7)*0.06,0)</f>
        <v>7080</v>
      </c>
      <c r="G7" s="73">
        <f>SUM(C7+D7+E7+F7)</f>
        <v>503080</v>
      </c>
      <c r="H7" s="72">
        <f t="shared" ref="H7" si="0">ROUNDDOWN(G7/$C$3,0)</f>
        <v>1676</v>
      </c>
      <c r="I7" s="74">
        <f>J7-H7</f>
        <v>-76</v>
      </c>
      <c r="J7" s="73">
        <f>ROUNDDOWN(H7,-2)</f>
        <v>1600</v>
      </c>
      <c r="L7" s="97">
        <f>(G7-C7)/$C$3</f>
        <v>416.93333333333334</v>
      </c>
    </row>
    <row r="8" spans="2:13" x14ac:dyDescent="0.15">
      <c r="B8" s="33" t="s">
        <v>5</v>
      </c>
      <c r="C8" s="34">
        <f>$C$3*$F$3*(1+($I$3/100))*$L$3</f>
        <v>378000</v>
      </c>
      <c r="D8" s="34">
        <f>'1_設計労務単価'!D5</f>
        <v>25200</v>
      </c>
      <c r="E8" s="34">
        <f>'1_設計労務単価'!F5*4</f>
        <v>91200</v>
      </c>
      <c r="F8" s="34">
        <f>ROUNDDOWN((D8+E8)*0.06,0)</f>
        <v>6984</v>
      </c>
      <c r="G8" s="35">
        <f>SUM(C8+D8+E8+F8)</f>
        <v>501384</v>
      </c>
      <c r="H8" s="34">
        <f t="shared" ref="H8:H54" si="1">ROUNDDOWN(G8/$C$3,0)</f>
        <v>1671</v>
      </c>
      <c r="I8" s="36">
        <f>J8-H8</f>
        <v>-71</v>
      </c>
      <c r="J8" s="35">
        <f>ROUNDDOWN(H8,-2)</f>
        <v>1600</v>
      </c>
      <c r="L8" s="97">
        <f t="shared" ref="L8:L54" si="2">(G8-C8)/$C$3</f>
        <v>411.28</v>
      </c>
    </row>
    <row r="9" spans="2:13" x14ac:dyDescent="0.15">
      <c r="B9" s="33" t="s">
        <v>6</v>
      </c>
      <c r="C9" s="34">
        <f t="shared" ref="C9:C54" si="3">$C$3*$F$3*(1+($I$3/100))*$L$3</f>
        <v>378000</v>
      </c>
      <c r="D9" s="34">
        <f>'1_設計労務単価'!D6</f>
        <v>30000</v>
      </c>
      <c r="E9" s="34">
        <f>'1_設計労務単価'!F6*4</f>
        <v>106400</v>
      </c>
      <c r="F9" s="34">
        <f t="shared" ref="F9:F54" si="4">ROUNDDOWN((D9+E9)*0.06,0)</f>
        <v>8184</v>
      </c>
      <c r="G9" s="35">
        <f t="shared" ref="G9:G54" si="5">SUM(C9+D9+E9+F9)</f>
        <v>522584</v>
      </c>
      <c r="H9" s="34">
        <f t="shared" si="1"/>
        <v>1741</v>
      </c>
      <c r="I9" s="36">
        <f t="shared" ref="I9:I54" si="6">J9-H9</f>
        <v>-41</v>
      </c>
      <c r="J9" s="35">
        <f t="shared" ref="J9:J54" si="7">ROUNDDOWN(H9,-2)</f>
        <v>1700</v>
      </c>
      <c r="L9" s="97">
        <f t="shared" si="2"/>
        <v>481.94666666666666</v>
      </c>
    </row>
    <row r="10" spans="2:13" x14ac:dyDescent="0.15">
      <c r="B10" s="33" t="s">
        <v>7</v>
      </c>
      <c r="C10" s="34">
        <f t="shared" si="3"/>
        <v>378000</v>
      </c>
      <c r="D10" s="34">
        <f>'1_設計労務単価'!D7</f>
        <v>29900</v>
      </c>
      <c r="E10" s="34">
        <f>'1_設計労務単価'!F7*4</f>
        <v>100800</v>
      </c>
      <c r="F10" s="34">
        <f t="shared" si="4"/>
        <v>7842</v>
      </c>
      <c r="G10" s="35">
        <f t="shared" si="5"/>
        <v>516542</v>
      </c>
      <c r="H10" s="34">
        <f t="shared" si="1"/>
        <v>1721</v>
      </c>
      <c r="I10" s="36">
        <f t="shared" si="6"/>
        <v>-21</v>
      </c>
      <c r="J10" s="35">
        <f t="shared" si="7"/>
        <v>1700</v>
      </c>
      <c r="L10" s="97">
        <f t="shared" si="2"/>
        <v>461.80666666666667</v>
      </c>
    </row>
    <row r="11" spans="2:13" x14ac:dyDescent="0.15">
      <c r="B11" s="33" t="s">
        <v>8</v>
      </c>
      <c r="C11" s="34">
        <f t="shared" si="3"/>
        <v>378000</v>
      </c>
      <c r="D11" s="34">
        <f>'1_設計労務単価'!D8</f>
        <v>30100</v>
      </c>
      <c r="E11" s="34">
        <f>'1_設計労務単価'!F8*4</f>
        <v>106800</v>
      </c>
      <c r="F11" s="34">
        <f t="shared" si="4"/>
        <v>8214</v>
      </c>
      <c r="G11" s="35">
        <f t="shared" si="5"/>
        <v>523114</v>
      </c>
      <c r="H11" s="34">
        <f t="shared" si="1"/>
        <v>1743</v>
      </c>
      <c r="I11" s="36">
        <f t="shared" si="6"/>
        <v>-43</v>
      </c>
      <c r="J11" s="35">
        <f t="shared" si="7"/>
        <v>1700</v>
      </c>
      <c r="L11" s="97">
        <f t="shared" si="2"/>
        <v>483.71333333333331</v>
      </c>
    </row>
    <row r="12" spans="2:13" x14ac:dyDescent="0.15">
      <c r="B12" s="33" t="s">
        <v>9</v>
      </c>
      <c r="C12" s="34">
        <f t="shared" si="3"/>
        <v>378000</v>
      </c>
      <c r="D12" s="34">
        <f>'1_設計労務単価'!D9</f>
        <v>31100</v>
      </c>
      <c r="E12" s="34">
        <f>'1_設計労務単価'!F9*4</f>
        <v>100400</v>
      </c>
      <c r="F12" s="34">
        <f t="shared" si="4"/>
        <v>7890</v>
      </c>
      <c r="G12" s="35">
        <f t="shared" si="5"/>
        <v>517390</v>
      </c>
      <c r="H12" s="34">
        <f t="shared" si="1"/>
        <v>1724</v>
      </c>
      <c r="I12" s="36">
        <f t="shared" si="6"/>
        <v>-24</v>
      </c>
      <c r="J12" s="35">
        <f t="shared" si="7"/>
        <v>1700</v>
      </c>
      <c r="L12" s="97">
        <f t="shared" si="2"/>
        <v>464.63333333333333</v>
      </c>
    </row>
    <row r="13" spans="2:13" x14ac:dyDescent="0.15">
      <c r="B13" s="33" t="s">
        <v>10</v>
      </c>
      <c r="C13" s="34">
        <f t="shared" si="3"/>
        <v>378000</v>
      </c>
      <c r="D13" s="34">
        <f>'1_設計労務単価'!D10</f>
        <v>29000</v>
      </c>
      <c r="E13" s="34">
        <f>'1_設計労務単価'!F10*4</f>
        <v>100800</v>
      </c>
      <c r="F13" s="34">
        <f t="shared" si="4"/>
        <v>7788</v>
      </c>
      <c r="G13" s="35">
        <f t="shared" si="5"/>
        <v>515588</v>
      </c>
      <c r="H13" s="34">
        <f t="shared" si="1"/>
        <v>1718</v>
      </c>
      <c r="I13" s="36">
        <f t="shared" si="6"/>
        <v>-18</v>
      </c>
      <c r="J13" s="35">
        <f t="shared" si="7"/>
        <v>1700</v>
      </c>
      <c r="L13" s="97">
        <f t="shared" si="2"/>
        <v>458.62666666666667</v>
      </c>
    </row>
    <row r="14" spans="2:13" x14ac:dyDescent="0.15">
      <c r="B14" s="33" t="s">
        <v>11</v>
      </c>
      <c r="C14" s="34">
        <f t="shared" si="3"/>
        <v>378000</v>
      </c>
      <c r="D14" s="34">
        <f>'1_設計労務単価'!D11</f>
        <v>27300</v>
      </c>
      <c r="E14" s="34">
        <f>'1_設計労務単価'!F11*4</f>
        <v>106800</v>
      </c>
      <c r="F14" s="34">
        <f t="shared" si="4"/>
        <v>8046</v>
      </c>
      <c r="G14" s="35">
        <f t="shared" si="5"/>
        <v>520146</v>
      </c>
      <c r="H14" s="34">
        <f t="shared" si="1"/>
        <v>1733</v>
      </c>
      <c r="I14" s="36">
        <f t="shared" si="6"/>
        <v>-33</v>
      </c>
      <c r="J14" s="35">
        <f t="shared" si="7"/>
        <v>1700</v>
      </c>
      <c r="L14" s="97">
        <f t="shared" si="2"/>
        <v>473.82</v>
      </c>
    </row>
    <row r="15" spans="2:13" x14ac:dyDescent="0.15">
      <c r="B15" s="33" t="s">
        <v>12</v>
      </c>
      <c r="C15" s="34">
        <f t="shared" si="3"/>
        <v>378000</v>
      </c>
      <c r="D15" s="34">
        <f>'1_設計労務単価'!D12</f>
        <v>27100</v>
      </c>
      <c r="E15" s="34">
        <f>'1_設計労務単価'!F12*4</f>
        <v>94800</v>
      </c>
      <c r="F15" s="34">
        <f t="shared" si="4"/>
        <v>7314</v>
      </c>
      <c r="G15" s="35">
        <f t="shared" si="5"/>
        <v>507214</v>
      </c>
      <c r="H15" s="34">
        <f t="shared" si="1"/>
        <v>1690</v>
      </c>
      <c r="I15" s="36">
        <f t="shared" si="6"/>
        <v>-90</v>
      </c>
      <c r="J15" s="35">
        <f t="shared" si="7"/>
        <v>1600</v>
      </c>
      <c r="L15" s="97">
        <f t="shared" si="2"/>
        <v>430.71333333333331</v>
      </c>
    </row>
    <row r="16" spans="2:13" x14ac:dyDescent="0.15">
      <c r="B16" s="33" t="s">
        <v>13</v>
      </c>
      <c r="C16" s="34">
        <f t="shared" si="3"/>
        <v>378000</v>
      </c>
      <c r="D16" s="34">
        <f>'1_設計労務単価'!D13</f>
        <v>27000</v>
      </c>
      <c r="E16" s="34">
        <f>'1_設計労務単価'!F13*4</f>
        <v>94000</v>
      </c>
      <c r="F16" s="34">
        <f t="shared" si="4"/>
        <v>7260</v>
      </c>
      <c r="G16" s="35">
        <f t="shared" si="5"/>
        <v>506260</v>
      </c>
      <c r="H16" s="34">
        <f t="shared" si="1"/>
        <v>1687</v>
      </c>
      <c r="I16" s="36">
        <f t="shared" si="6"/>
        <v>-87</v>
      </c>
      <c r="J16" s="35">
        <f t="shared" si="7"/>
        <v>1600</v>
      </c>
      <c r="L16" s="97">
        <f t="shared" si="2"/>
        <v>427.53333333333336</v>
      </c>
    </row>
    <row r="17" spans="2:12" x14ac:dyDescent="0.15">
      <c r="B17" s="33" t="s">
        <v>14</v>
      </c>
      <c r="C17" s="34">
        <f t="shared" si="3"/>
        <v>378000</v>
      </c>
      <c r="D17" s="34">
        <f>'1_設計労務単価'!D14</f>
        <v>27100</v>
      </c>
      <c r="E17" s="34">
        <f>'1_設計労務単価'!F14*4</f>
        <v>94000</v>
      </c>
      <c r="F17" s="34">
        <f t="shared" si="4"/>
        <v>7266</v>
      </c>
      <c r="G17" s="35">
        <f t="shared" si="5"/>
        <v>506366</v>
      </c>
      <c r="H17" s="34">
        <f t="shared" si="1"/>
        <v>1687</v>
      </c>
      <c r="I17" s="36">
        <f t="shared" si="6"/>
        <v>-87</v>
      </c>
      <c r="J17" s="35">
        <f t="shared" si="7"/>
        <v>1600</v>
      </c>
      <c r="L17" s="97">
        <f t="shared" si="2"/>
        <v>427.88666666666666</v>
      </c>
    </row>
    <row r="18" spans="2:12" x14ac:dyDescent="0.15">
      <c r="B18" s="33" t="s">
        <v>15</v>
      </c>
      <c r="C18" s="34">
        <f t="shared" si="3"/>
        <v>378000</v>
      </c>
      <c r="D18" s="34">
        <f>'1_設計労務単価'!D15</f>
        <v>27500</v>
      </c>
      <c r="E18" s="34">
        <f>'1_設計労務単価'!F15*4</f>
        <v>100800</v>
      </c>
      <c r="F18" s="34">
        <f t="shared" si="4"/>
        <v>7698</v>
      </c>
      <c r="G18" s="35">
        <f t="shared" si="5"/>
        <v>513998</v>
      </c>
      <c r="H18" s="34">
        <f t="shared" si="1"/>
        <v>1713</v>
      </c>
      <c r="I18" s="36">
        <f t="shared" si="6"/>
        <v>-13</v>
      </c>
      <c r="J18" s="35">
        <f t="shared" si="7"/>
        <v>1700</v>
      </c>
      <c r="L18" s="97">
        <f t="shared" si="2"/>
        <v>453.32666666666665</v>
      </c>
    </row>
    <row r="19" spans="2:12" x14ac:dyDescent="0.15">
      <c r="B19" s="33" t="s">
        <v>16</v>
      </c>
      <c r="C19" s="34">
        <f t="shared" si="3"/>
        <v>378000</v>
      </c>
      <c r="D19" s="34">
        <f>'1_設計労務単価'!D16</f>
        <v>28100</v>
      </c>
      <c r="E19" s="34">
        <f>'1_設計労務単価'!F16*4</f>
        <v>104800</v>
      </c>
      <c r="F19" s="34">
        <f t="shared" si="4"/>
        <v>7974</v>
      </c>
      <c r="G19" s="35">
        <f t="shared" si="5"/>
        <v>518874</v>
      </c>
      <c r="H19" s="34">
        <f t="shared" si="1"/>
        <v>1729</v>
      </c>
      <c r="I19" s="36">
        <f t="shared" si="6"/>
        <v>-29</v>
      </c>
      <c r="J19" s="35">
        <f t="shared" si="7"/>
        <v>1700</v>
      </c>
      <c r="L19" s="97">
        <f t="shared" si="2"/>
        <v>469.58</v>
      </c>
    </row>
    <row r="20" spans="2:12" x14ac:dyDescent="0.15">
      <c r="B20" s="33" t="s">
        <v>17</v>
      </c>
      <c r="C20" s="34">
        <f t="shared" si="3"/>
        <v>378000</v>
      </c>
      <c r="D20" s="34">
        <f>'1_設計労務単価'!D17</f>
        <v>28900</v>
      </c>
      <c r="E20" s="34">
        <f>'1_設計労務単価'!F17*4</f>
        <v>106800</v>
      </c>
      <c r="F20" s="34">
        <f t="shared" si="4"/>
        <v>8142</v>
      </c>
      <c r="G20" s="35">
        <f t="shared" si="5"/>
        <v>521842</v>
      </c>
      <c r="H20" s="34">
        <f t="shared" si="1"/>
        <v>1739</v>
      </c>
      <c r="I20" s="36">
        <f t="shared" si="6"/>
        <v>-39</v>
      </c>
      <c r="J20" s="35">
        <f t="shared" si="7"/>
        <v>1700</v>
      </c>
      <c r="L20" s="97">
        <f t="shared" si="2"/>
        <v>479.47333333333336</v>
      </c>
    </row>
    <row r="21" spans="2:12" x14ac:dyDescent="0.15">
      <c r="B21" s="33" t="s">
        <v>18</v>
      </c>
      <c r="C21" s="34">
        <f t="shared" si="3"/>
        <v>378000</v>
      </c>
      <c r="D21" s="34">
        <f>'1_設計労務単価'!D18</f>
        <v>29400</v>
      </c>
      <c r="E21" s="34">
        <f>'1_設計労務単価'!F18*4</f>
        <v>107600</v>
      </c>
      <c r="F21" s="34">
        <f t="shared" si="4"/>
        <v>8220</v>
      </c>
      <c r="G21" s="35">
        <f t="shared" si="5"/>
        <v>523220</v>
      </c>
      <c r="H21" s="34">
        <f t="shared" si="1"/>
        <v>1744</v>
      </c>
      <c r="I21" s="36">
        <f t="shared" si="6"/>
        <v>-44</v>
      </c>
      <c r="J21" s="35">
        <f t="shared" si="7"/>
        <v>1700</v>
      </c>
      <c r="L21" s="97">
        <f t="shared" si="2"/>
        <v>484.06666666666666</v>
      </c>
    </row>
    <row r="22" spans="2:12" x14ac:dyDescent="0.15">
      <c r="B22" s="33" t="s">
        <v>19</v>
      </c>
      <c r="C22" s="34">
        <f t="shared" si="3"/>
        <v>378000</v>
      </c>
      <c r="D22" s="34">
        <f>'1_設計労務単価'!D19</f>
        <v>27800</v>
      </c>
      <c r="E22" s="34">
        <f>'1_設計労務単価'!F19*4</f>
        <v>102800</v>
      </c>
      <c r="F22" s="34">
        <f t="shared" si="4"/>
        <v>7836</v>
      </c>
      <c r="G22" s="35">
        <f t="shared" si="5"/>
        <v>516436</v>
      </c>
      <c r="H22" s="34">
        <f t="shared" si="1"/>
        <v>1721</v>
      </c>
      <c r="I22" s="36">
        <f t="shared" si="6"/>
        <v>-21</v>
      </c>
      <c r="J22" s="35">
        <f t="shared" si="7"/>
        <v>1700</v>
      </c>
      <c r="L22" s="97">
        <f t="shared" si="2"/>
        <v>461.45333333333332</v>
      </c>
    </row>
    <row r="23" spans="2:12" x14ac:dyDescent="0.15">
      <c r="B23" s="33" t="s">
        <v>20</v>
      </c>
      <c r="C23" s="34">
        <f t="shared" si="3"/>
        <v>378000</v>
      </c>
      <c r="D23" s="34">
        <f>'1_設計労務単価'!D20</f>
        <v>27100</v>
      </c>
      <c r="E23" s="34">
        <f>'1_設計労務単価'!F20*4</f>
        <v>99200</v>
      </c>
      <c r="F23" s="34">
        <f t="shared" si="4"/>
        <v>7578</v>
      </c>
      <c r="G23" s="35">
        <f t="shared" si="5"/>
        <v>511878</v>
      </c>
      <c r="H23" s="34">
        <f t="shared" si="1"/>
        <v>1706</v>
      </c>
      <c r="I23" s="36">
        <f t="shared" si="6"/>
        <v>-6</v>
      </c>
      <c r="J23" s="35">
        <f t="shared" si="7"/>
        <v>1700</v>
      </c>
      <c r="L23" s="97">
        <f t="shared" si="2"/>
        <v>446.26</v>
      </c>
    </row>
    <row r="24" spans="2:12" x14ac:dyDescent="0.15">
      <c r="B24" s="33" t="s">
        <v>21</v>
      </c>
      <c r="C24" s="34">
        <f t="shared" si="3"/>
        <v>378000</v>
      </c>
      <c r="D24" s="34">
        <f>'1_設計労務単価'!D21</f>
        <v>24700</v>
      </c>
      <c r="E24" s="34">
        <f>'1_設計労務単価'!F21*4</f>
        <v>99600</v>
      </c>
      <c r="F24" s="34">
        <f t="shared" si="4"/>
        <v>7458</v>
      </c>
      <c r="G24" s="35">
        <f t="shared" si="5"/>
        <v>509758</v>
      </c>
      <c r="H24" s="34">
        <f t="shared" si="1"/>
        <v>1699</v>
      </c>
      <c r="I24" s="36">
        <f t="shared" si="6"/>
        <v>-99</v>
      </c>
      <c r="J24" s="35">
        <f t="shared" si="7"/>
        <v>1600</v>
      </c>
      <c r="L24" s="97">
        <f t="shared" si="2"/>
        <v>439.19333333333333</v>
      </c>
    </row>
    <row r="25" spans="2:12" x14ac:dyDescent="0.15">
      <c r="B25" s="33" t="s">
        <v>22</v>
      </c>
      <c r="C25" s="34">
        <f t="shared" si="3"/>
        <v>378000</v>
      </c>
      <c r="D25" s="34">
        <f>'1_設計労務単価'!D22</f>
        <v>26200</v>
      </c>
      <c r="E25" s="34">
        <f>'1_設計労務単価'!F22*4</f>
        <v>111200</v>
      </c>
      <c r="F25" s="34">
        <f t="shared" si="4"/>
        <v>8244</v>
      </c>
      <c r="G25" s="35">
        <f t="shared" si="5"/>
        <v>523644</v>
      </c>
      <c r="H25" s="34">
        <f t="shared" si="1"/>
        <v>1745</v>
      </c>
      <c r="I25" s="36">
        <f t="shared" si="6"/>
        <v>-45</v>
      </c>
      <c r="J25" s="35">
        <f t="shared" si="7"/>
        <v>1700</v>
      </c>
      <c r="L25" s="97">
        <f t="shared" si="2"/>
        <v>485.48</v>
      </c>
    </row>
    <row r="26" spans="2:12" x14ac:dyDescent="0.15">
      <c r="B26" s="33" t="s">
        <v>23</v>
      </c>
      <c r="C26" s="34">
        <f t="shared" si="3"/>
        <v>378000</v>
      </c>
      <c r="D26" s="34">
        <f>'1_設計労務単価'!D23</f>
        <v>28000</v>
      </c>
      <c r="E26" s="34">
        <f>'1_設計労務単価'!F23*4</f>
        <v>107200</v>
      </c>
      <c r="F26" s="34">
        <f t="shared" si="4"/>
        <v>8112</v>
      </c>
      <c r="G26" s="35">
        <f t="shared" si="5"/>
        <v>521312</v>
      </c>
      <c r="H26" s="34">
        <f t="shared" si="1"/>
        <v>1737</v>
      </c>
      <c r="I26" s="36">
        <f t="shared" si="6"/>
        <v>-37</v>
      </c>
      <c r="J26" s="35">
        <f t="shared" si="7"/>
        <v>1700</v>
      </c>
      <c r="L26" s="97">
        <f t="shared" si="2"/>
        <v>477.70666666666665</v>
      </c>
    </row>
    <row r="27" spans="2:12" x14ac:dyDescent="0.15">
      <c r="B27" s="33" t="s">
        <v>24</v>
      </c>
      <c r="C27" s="34">
        <f t="shared" si="3"/>
        <v>378000</v>
      </c>
      <c r="D27" s="34">
        <f>'1_設計労務単価'!D24</f>
        <v>27400</v>
      </c>
      <c r="E27" s="34">
        <f>'1_設計労務単価'!F24*4</f>
        <v>97200</v>
      </c>
      <c r="F27" s="34">
        <f t="shared" si="4"/>
        <v>7476</v>
      </c>
      <c r="G27" s="35">
        <f t="shared" si="5"/>
        <v>510076</v>
      </c>
      <c r="H27" s="34">
        <f t="shared" si="1"/>
        <v>1700</v>
      </c>
      <c r="I27" s="36">
        <f t="shared" si="6"/>
        <v>0</v>
      </c>
      <c r="J27" s="35">
        <f t="shared" si="7"/>
        <v>1700</v>
      </c>
      <c r="L27" s="97">
        <f t="shared" si="2"/>
        <v>440.25333333333333</v>
      </c>
    </row>
    <row r="28" spans="2:12" x14ac:dyDescent="0.15">
      <c r="B28" s="33" t="s">
        <v>25</v>
      </c>
      <c r="C28" s="34">
        <f t="shared" si="3"/>
        <v>378000</v>
      </c>
      <c r="D28" s="34">
        <f>'1_設計労務単価'!D25</f>
        <v>27700</v>
      </c>
      <c r="E28" s="34">
        <f>'1_設計労務単価'!F25*4</f>
        <v>96400</v>
      </c>
      <c r="F28" s="34">
        <f t="shared" si="4"/>
        <v>7446</v>
      </c>
      <c r="G28" s="35">
        <f t="shared" si="5"/>
        <v>509546</v>
      </c>
      <c r="H28" s="34">
        <f t="shared" si="1"/>
        <v>1698</v>
      </c>
      <c r="I28" s="36">
        <f t="shared" si="6"/>
        <v>-98</v>
      </c>
      <c r="J28" s="35">
        <f t="shared" si="7"/>
        <v>1600</v>
      </c>
      <c r="L28" s="97">
        <f t="shared" si="2"/>
        <v>438.48666666666668</v>
      </c>
    </row>
    <row r="29" spans="2:12" x14ac:dyDescent="0.15">
      <c r="B29" s="33" t="s">
        <v>26</v>
      </c>
      <c r="C29" s="34">
        <f t="shared" si="3"/>
        <v>378000</v>
      </c>
      <c r="D29" s="34">
        <f>'1_設計労務単価'!D26</f>
        <v>27500</v>
      </c>
      <c r="E29" s="34">
        <f>'1_設計労務単価'!F26*4</f>
        <v>101600</v>
      </c>
      <c r="F29" s="34">
        <f t="shared" si="4"/>
        <v>7746</v>
      </c>
      <c r="G29" s="35">
        <f t="shared" si="5"/>
        <v>514846</v>
      </c>
      <c r="H29" s="34">
        <f t="shared" si="1"/>
        <v>1716</v>
      </c>
      <c r="I29" s="36">
        <f t="shared" si="6"/>
        <v>-16</v>
      </c>
      <c r="J29" s="35">
        <f t="shared" si="7"/>
        <v>1700</v>
      </c>
      <c r="L29" s="97">
        <f t="shared" si="2"/>
        <v>456.15333333333331</v>
      </c>
    </row>
    <row r="30" spans="2:12" x14ac:dyDescent="0.15">
      <c r="B30" s="33" t="s">
        <v>27</v>
      </c>
      <c r="C30" s="34">
        <f t="shared" si="3"/>
        <v>378000</v>
      </c>
      <c r="D30" s="34">
        <f>'1_設計労務単価'!D27</f>
        <v>26500</v>
      </c>
      <c r="E30" s="34">
        <f>'1_設計労務単価'!F27*4</f>
        <v>96800</v>
      </c>
      <c r="F30" s="34">
        <f t="shared" si="4"/>
        <v>7398</v>
      </c>
      <c r="G30" s="35">
        <f t="shared" si="5"/>
        <v>508698</v>
      </c>
      <c r="H30" s="34">
        <f t="shared" si="1"/>
        <v>1695</v>
      </c>
      <c r="I30" s="36">
        <f t="shared" si="6"/>
        <v>-95</v>
      </c>
      <c r="J30" s="35">
        <f t="shared" si="7"/>
        <v>1600</v>
      </c>
      <c r="L30" s="97">
        <f t="shared" si="2"/>
        <v>435.66</v>
      </c>
    </row>
    <row r="31" spans="2:12" x14ac:dyDescent="0.15">
      <c r="B31" s="33" t="s">
        <v>28</v>
      </c>
      <c r="C31" s="34">
        <f t="shared" si="3"/>
        <v>378000</v>
      </c>
      <c r="D31" s="34">
        <f>'1_設計労務単価'!D28</f>
        <v>25600</v>
      </c>
      <c r="E31" s="34">
        <f>'1_設計労務単価'!F28*4</f>
        <v>92800</v>
      </c>
      <c r="F31" s="34">
        <f t="shared" si="4"/>
        <v>7104</v>
      </c>
      <c r="G31" s="35">
        <f t="shared" si="5"/>
        <v>503504</v>
      </c>
      <c r="H31" s="34">
        <f t="shared" si="1"/>
        <v>1678</v>
      </c>
      <c r="I31" s="36">
        <f t="shared" si="6"/>
        <v>-78</v>
      </c>
      <c r="J31" s="35">
        <f t="shared" si="7"/>
        <v>1600</v>
      </c>
      <c r="L31" s="97">
        <f t="shared" si="2"/>
        <v>418.34666666666669</v>
      </c>
    </row>
    <row r="32" spans="2:12" x14ac:dyDescent="0.15">
      <c r="B32" s="33" t="s">
        <v>29</v>
      </c>
      <c r="C32" s="34">
        <f t="shared" si="3"/>
        <v>378000</v>
      </c>
      <c r="D32" s="34">
        <f>'1_設計労務単価'!D29</f>
        <v>25800</v>
      </c>
      <c r="E32" s="34">
        <f>'1_設計労務単価'!F29*4</f>
        <v>94000</v>
      </c>
      <c r="F32" s="34">
        <f t="shared" si="4"/>
        <v>7188</v>
      </c>
      <c r="G32" s="35">
        <f t="shared" si="5"/>
        <v>504988</v>
      </c>
      <c r="H32" s="34">
        <f t="shared" si="1"/>
        <v>1683</v>
      </c>
      <c r="I32" s="36">
        <f t="shared" si="6"/>
        <v>-83</v>
      </c>
      <c r="J32" s="35">
        <f t="shared" si="7"/>
        <v>1600</v>
      </c>
      <c r="L32" s="97">
        <f t="shared" si="2"/>
        <v>423.29333333333335</v>
      </c>
    </row>
    <row r="33" spans="2:12" x14ac:dyDescent="0.15">
      <c r="B33" s="33" t="s">
        <v>30</v>
      </c>
      <c r="C33" s="34">
        <f t="shared" si="3"/>
        <v>378000</v>
      </c>
      <c r="D33" s="34">
        <f>'1_設計労務単価'!D30</f>
        <v>25500</v>
      </c>
      <c r="E33" s="34">
        <f>'1_設計労務単価'!F30*4</f>
        <v>91600</v>
      </c>
      <c r="F33" s="34">
        <f t="shared" si="4"/>
        <v>7026</v>
      </c>
      <c r="G33" s="35">
        <f t="shared" si="5"/>
        <v>502126</v>
      </c>
      <c r="H33" s="34">
        <f t="shared" si="1"/>
        <v>1673</v>
      </c>
      <c r="I33" s="36">
        <f t="shared" si="6"/>
        <v>-73</v>
      </c>
      <c r="J33" s="35">
        <f t="shared" si="7"/>
        <v>1600</v>
      </c>
      <c r="L33" s="97">
        <f t="shared" si="2"/>
        <v>413.75333333333333</v>
      </c>
    </row>
    <row r="34" spans="2:12" x14ac:dyDescent="0.15">
      <c r="B34" s="33" t="s">
        <v>31</v>
      </c>
      <c r="C34" s="34">
        <f t="shared" si="3"/>
        <v>378000</v>
      </c>
      <c r="D34" s="34">
        <f>'1_設計労務単価'!D31</f>
        <v>26400</v>
      </c>
      <c r="E34" s="34">
        <f>'1_設計労務単価'!F31*4</f>
        <v>97600</v>
      </c>
      <c r="F34" s="34">
        <f t="shared" si="4"/>
        <v>7440</v>
      </c>
      <c r="G34" s="35">
        <f t="shared" si="5"/>
        <v>509440</v>
      </c>
      <c r="H34" s="34">
        <f t="shared" si="1"/>
        <v>1698</v>
      </c>
      <c r="I34" s="36">
        <f t="shared" si="6"/>
        <v>-98</v>
      </c>
      <c r="J34" s="35">
        <f t="shared" si="7"/>
        <v>1600</v>
      </c>
      <c r="L34" s="97">
        <f t="shared" si="2"/>
        <v>438.13333333333333</v>
      </c>
    </row>
    <row r="35" spans="2:12" x14ac:dyDescent="0.15">
      <c r="B35" s="33" t="s">
        <v>32</v>
      </c>
      <c r="C35" s="34">
        <f t="shared" si="3"/>
        <v>378000</v>
      </c>
      <c r="D35" s="34">
        <f>'1_設計労務単価'!D32</f>
        <v>25100</v>
      </c>
      <c r="E35" s="34">
        <f>'1_設計労務単価'!F32*4</f>
        <v>88000</v>
      </c>
      <c r="F35" s="34">
        <f t="shared" si="4"/>
        <v>6786</v>
      </c>
      <c r="G35" s="35">
        <f t="shared" si="5"/>
        <v>497886</v>
      </c>
      <c r="H35" s="34">
        <f t="shared" si="1"/>
        <v>1659</v>
      </c>
      <c r="I35" s="36">
        <f t="shared" si="6"/>
        <v>-59</v>
      </c>
      <c r="J35" s="35">
        <f t="shared" si="7"/>
        <v>1600</v>
      </c>
      <c r="L35" s="97">
        <f t="shared" si="2"/>
        <v>399.62</v>
      </c>
    </row>
    <row r="36" spans="2:12" x14ac:dyDescent="0.15">
      <c r="B36" s="33" t="s">
        <v>33</v>
      </c>
      <c r="C36" s="34">
        <f t="shared" si="3"/>
        <v>378000</v>
      </c>
      <c r="D36" s="34">
        <f>'1_設計労務単価'!D33</f>
        <v>26700</v>
      </c>
      <c r="E36" s="34">
        <f>'1_設計労務単価'!F33*4</f>
        <v>98800</v>
      </c>
      <c r="F36" s="34">
        <f t="shared" si="4"/>
        <v>7530</v>
      </c>
      <c r="G36" s="35">
        <f t="shared" si="5"/>
        <v>511030</v>
      </c>
      <c r="H36" s="34">
        <f t="shared" si="1"/>
        <v>1703</v>
      </c>
      <c r="I36" s="36">
        <f t="shared" si="6"/>
        <v>-3</v>
      </c>
      <c r="J36" s="35">
        <f t="shared" si="7"/>
        <v>1700</v>
      </c>
      <c r="L36" s="97">
        <f t="shared" si="2"/>
        <v>443.43333333333334</v>
      </c>
    </row>
    <row r="37" spans="2:12" x14ac:dyDescent="0.15">
      <c r="B37" s="33" t="s">
        <v>34</v>
      </c>
      <c r="C37" s="34">
        <f t="shared" si="3"/>
        <v>378000</v>
      </c>
      <c r="D37" s="34">
        <f>'1_設計労務単価'!D34</f>
        <v>26600</v>
      </c>
      <c r="E37" s="34">
        <f>'1_設計労務単価'!F34*4</f>
        <v>95200</v>
      </c>
      <c r="F37" s="34">
        <f t="shared" si="4"/>
        <v>7308</v>
      </c>
      <c r="G37" s="35">
        <f t="shared" si="5"/>
        <v>507108</v>
      </c>
      <c r="H37" s="34">
        <f t="shared" si="1"/>
        <v>1690</v>
      </c>
      <c r="I37" s="36">
        <f t="shared" si="6"/>
        <v>-90</v>
      </c>
      <c r="J37" s="35">
        <f t="shared" si="7"/>
        <v>1600</v>
      </c>
      <c r="L37" s="97">
        <f t="shared" si="2"/>
        <v>430.36</v>
      </c>
    </row>
    <row r="38" spans="2:12" x14ac:dyDescent="0.15">
      <c r="B38" s="33" t="s">
        <v>35</v>
      </c>
      <c r="C38" s="34">
        <f t="shared" si="3"/>
        <v>378000</v>
      </c>
      <c r="D38" s="34">
        <f>'1_設計労務単価'!D35</f>
        <v>23000</v>
      </c>
      <c r="E38" s="34">
        <f>'1_設計労務単価'!F35*4</f>
        <v>80000</v>
      </c>
      <c r="F38" s="34">
        <f t="shared" si="4"/>
        <v>6180</v>
      </c>
      <c r="G38" s="35">
        <f t="shared" si="5"/>
        <v>487180</v>
      </c>
      <c r="H38" s="34">
        <f t="shared" si="1"/>
        <v>1623</v>
      </c>
      <c r="I38" s="36">
        <f t="shared" si="6"/>
        <v>-23</v>
      </c>
      <c r="J38" s="35">
        <f t="shared" si="7"/>
        <v>1600</v>
      </c>
      <c r="L38" s="97">
        <f t="shared" si="2"/>
        <v>363.93333333333334</v>
      </c>
    </row>
    <row r="39" spans="2:12" x14ac:dyDescent="0.15">
      <c r="B39" s="33" t="s">
        <v>36</v>
      </c>
      <c r="C39" s="34">
        <f t="shared" si="3"/>
        <v>378000</v>
      </c>
      <c r="D39" s="34">
        <f>'1_設計労務単価'!D36</f>
        <v>22100</v>
      </c>
      <c r="E39" s="34">
        <f>'1_設計労務単価'!F36*4</f>
        <v>81200</v>
      </c>
      <c r="F39" s="34">
        <f t="shared" si="4"/>
        <v>6198</v>
      </c>
      <c r="G39" s="35">
        <f t="shared" si="5"/>
        <v>487498</v>
      </c>
      <c r="H39" s="34">
        <f t="shared" si="1"/>
        <v>1624</v>
      </c>
      <c r="I39" s="36">
        <f t="shared" si="6"/>
        <v>-24</v>
      </c>
      <c r="J39" s="35">
        <f t="shared" si="7"/>
        <v>1600</v>
      </c>
      <c r="L39" s="97">
        <f t="shared" si="2"/>
        <v>364.99333333333334</v>
      </c>
    </row>
    <row r="40" spans="2:12" x14ac:dyDescent="0.15">
      <c r="B40" s="33" t="s">
        <v>37</v>
      </c>
      <c r="C40" s="34">
        <f t="shared" si="3"/>
        <v>378000</v>
      </c>
      <c r="D40" s="34">
        <f>'1_設計労務単価'!D37</f>
        <v>23600</v>
      </c>
      <c r="E40" s="34">
        <f>'1_設計労務単価'!F37*4</f>
        <v>85600</v>
      </c>
      <c r="F40" s="34">
        <f t="shared" si="4"/>
        <v>6552</v>
      </c>
      <c r="G40" s="35">
        <f t="shared" si="5"/>
        <v>493752</v>
      </c>
      <c r="H40" s="34">
        <f t="shared" si="1"/>
        <v>1645</v>
      </c>
      <c r="I40" s="36">
        <f t="shared" si="6"/>
        <v>-45</v>
      </c>
      <c r="J40" s="35">
        <f t="shared" si="7"/>
        <v>1600</v>
      </c>
      <c r="L40" s="97">
        <f t="shared" si="2"/>
        <v>385.84</v>
      </c>
    </row>
    <row r="41" spans="2:12" x14ac:dyDescent="0.15">
      <c r="B41" s="33" t="s">
        <v>38</v>
      </c>
      <c r="C41" s="34">
        <f t="shared" si="3"/>
        <v>378000</v>
      </c>
      <c r="D41" s="48">
        <f>'1_設計労務単価'!D38</f>
        <v>23000</v>
      </c>
      <c r="E41" s="48">
        <f>'1_設計労務単価'!F38*4</f>
        <v>87600</v>
      </c>
      <c r="F41" s="48">
        <f t="shared" si="4"/>
        <v>6636</v>
      </c>
      <c r="G41" s="35">
        <f t="shared" si="5"/>
        <v>495236</v>
      </c>
      <c r="H41" s="48">
        <f t="shared" si="1"/>
        <v>1650</v>
      </c>
      <c r="I41" s="36">
        <f t="shared" si="6"/>
        <v>-50</v>
      </c>
      <c r="J41" s="35">
        <f t="shared" si="7"/>
        <v>1600</v>
      </c>
      <c r="L41" s="97">
        <f t="shared" si="2"/>
        <v>390.78666666666669</v>
      </c>
    </row>
    <row r="42" spans="2:12" x14ac:dyDescent="0.15">
      <c r="B42" s="33" t="s">
        <v>39</v>
      </c>
      <c r="C42" s="34">
        <f t="shared" si="3"/>
        <v>378000</v>
      </c>
      <c r="D42" s="34">
        <f>'1_設計労務単価'!D39</f>
        <v>23500</v>
      </c>
      <c r="E42" s="34">
        <f>'1_設計労務単価'!F39*4</f>
        <v>81200</v>
      </c>
      <c r="F42" s="34">
        <f t="shared" si="4"/>
        <v>6282</v>
      </c>
      <c r="G42" s="35">
        <f t="shared" si="5"/>
        <v>488982</v>
      </c>
      <c r="H42" s="34">
        <f t="shared" si="1"/>
        <v>1629</v>
      </c>
      <c r="I42" s="36">
        <f t="shared" si="6"/>
        <v>-29</v>
      </c>
      <c r="J42" s="35">
        <f t="shared" si="7"/>
        <v>1600</v>
      </c>
      <c r="L42" s="97">
        <f t="shared" si="2"/>
        <v>369.94</v>
      </c>
    </row>
    <row r="43" spans="2:12" x14ac:dyDescent="0.15">
      <c r="B43" s="33" t="s">
        <v>40</v>
      </c>
      <c r="C43" s="34">
        <f t="shared" si="3"/>
        <v>378000</v>
      </c>
      <c r="D43" s="34">
        <f>'1_設計労務単価'!D40</f>
        <v>24600</v>
      </c>
      <c r="E43" s="34">
        <f>'1_設計労務単価'!F40*4</f>
        <v>89200</v>
      </c>
      <c r="F43" s="34">
        <f t="shared" si="4"/>
        <v>6828</v>
      </c>
      <c r="G43" s="35">
        <f t="shared" si="5"/>
        <v>498628</v>
      </c>
      <c r="H43" s="34">
        <f t="shared" si="1"/>
        <v>1662</v>
      </c>
      <c r="I43" s="36">
        <f t="shared" si="6"/>
        <v>-62</v>
      </c>
      <c r="J43" s="35">
        <f t="shared" si="7"/>
        <v>1600</v>
      </c>
      <c r="L43" s="97">
        <f t="shared" si="2"/>
        <v>402.09333333333331</v>
      </c>
    </row>
    <row r="44" spans="2:12" x14ac:dyDescent="0.15">
      <c r="B44" s="33" t="s">
        <v>41</v>
      </c>
      <c r="C44" s="34">
        <f t="shared" si="3"/>
        <v>378000</v>
      </c>
      <c r="D44" s="34">
        <f>'1_設計労務単価'!D41</f>
        <v>24600</v>
      </c>
      <c r="E44" s="34">
        <f>'1_設計労務単価'!F41*4</f>
        <v>92800</v>
      </c>
      <c r="F44" s="34">
        <f t="shared" si="4"/>
        <v>7044</v>
      </c>
      <c r="G44" s="35">
        <f t="shared" si="5"/>
        <v>502444</v>
      </c>
      <c r="H44" s="34">
        <f t="shared" si="1"/>
        <v>1674</v>
      </c>
      <c r="I44" s="36">
        <f t="shared" si="6"/>
        <v>-74</v>
      </c>
      <c r="J44" s="35">
        <f t="shared" si="7"/>
        <v>1600</v>
      </c>
      <c r="L44" s="97">
        <f t="shared" si="2"/>
        <v>414.81333333333333</v>
      </c>
    </row>
    <row r="45" spans="2:12" x14ac:dyDescent="0.15">
      <c r="B45" s="33" t="s">
        <v>42</v>
      </c>
      <c r="C45" s="34">
        <f t="shared" si="3"/>
        <v>378000</v>
      </c>
      <c r="D45" s="34">
        <f>'1_設計労務単価'!D42</f>
        <v>25800</v>
      </c>
      <c r="E45" s="34">
        <f>'1_設計労務単価'!F42*4</f>
        <v>87600</v>
      </c>
      <c r="F45" s="34">
        <f t="shared" si="4"/>
        <v>6804</v>
      </c>
      <c r="G45" s="35">
        <f t="shared" si="5"/>
        <v>498204</v>
      </c>
      <c r="H45" s="34">
        <f t="shared" si="1"/>
        <v>1660</v>
      </c>
      <c r="I45" s="36">
        <f t="shared" si="6"/>
        <v>-60</v>
      </c>
      <c r="J45" s="35">
        <f t="shared" si="7"/>
        <v>1600</v>
      </c>
      <c r="L45" s="97">
        <f t="shared" si="2"/>
        <v>400.68</v>
      </c>
    </row>
    <row r="46" spans="2:12" x14ac:dyDescent="0.15">
      <c r="B46" s="33" t="s">
        <v>43</v>
      </c>
      <c r="C46" s="34">
        <f t="shared" si="3"/>
        <v>378000</v>
      </c>
      <c r="D46" s="34">
        <f>'1_設計労務単価'!D43</f>
        <v>24400</v>
      </c>
      <c r="E46" s="34">
        <f>'1_設計労務単価'!F43*4</f>
        <v>86400</v>
      </c>
      <c r="F46" s="34">
        <f t="shared" si="4"/>
        <v>6648</v>
      </c>
      <c r="G46" s="35">
        <f t="shared" si="5"/>
        <v>495448</v>
      </c>
      <c r="H46" s="34">
        <f t="shared" si="1"/>
        <v>1651</v>
      </c>
      <c r="I46" s="36">
        <f t="shared" si="6"/>
        <v>-51</v>
      </c>
      <c r="J46" s="35">
        <f t="shared" si="7"/>
        <v>1600</v>
      </c>
      <c r="L46" s="97">
        <f t="shared" si="2"/>
        <v>391.49333333333334</v>
      </c>
    </row>
    <row r="47" spans="2:12" x14ac:dyDescent="0.15">
      <c r="B47" s="33" t="s">
        <v>44</v>
      </c>
      <c r="C47" s="34">
        <f t="shared" si="3"/>
        <v>378000</v>
      </c>
      <c r="D47" s="34">
        <f>'1_設計労務単価'!D44</f>
        <v>26100</v>
      </c>
      <c r="E47" s="34">
        <f>'1_設計労務単価'!F44*4</f>
        <v>94000</v>
      </c>
      <c r="F47" s="34">
        <f t="shared" si="4"/>
        <v>7206</v>
      </c>
      <c r="G47" s="35">
        <f t="shared" si="5"/>
        <v>505306</v>
      </c>
      <c r="H47" s="34">
        <f t="shared" si="1"/>
        <v>1684</v>
      </c>
      <c r="I47" s="36">
        <f t="shared" si="6"/>
        <v>-84</v>
      </c>
      <c r="J47" s="35">
        <f t="shared" si="7"/>
        <v>1600</v>
      </c>
      <c r="L47" s="97">
        <f t="shared" si="2"/>
        <v>424.35333333333335</v>
      </c>
    </row>
    <row r="48" spans="2:12" x14ac:dyDescent="0.15">
      <c r="B48" s="33" t="s">
        <v>45</v>
      </c>
      <c r="C48" s="34">
        <f t="shared" si="3"/>
        <v>378000</v>
      </c>
      <c r="D48" s="34">
        <f>'1_設計労務単価'!D45</f>
        <v>24900</v>
      </c>
      <c r="E48" s="34">
        <f>'1_設計労務単価'!F45*4</f>
        <v>82800</v>
      </c>
      <c r="F48" s="34">
        <f t="shared" si="4"/>
        <v>6462</v>
      </c>
      <c r="G48" s="35">
        <f t="shared" si="5"/>
        <v>492162</v>
      </c>
      <c r="H48" s="34">
        <f t="shared" si="1"/>
        <v>1640</v>
      </c>
      <c r="I48" s="36">
        <f t="shared" si="6"/>
        <v>-40</v>
      </c>
      <c r="J48" s="35">
        <f t="shared" si="7"/>
        <v>1600</v>
      </c>
      <c r="L48" s="97">
        <f t="shared" si="2"/>
        <v>380.54</v>
      </c>
    </row>
    <row r="49" spans="2:12" x14ac:dyDescent="0.15">
      <c r="B49" s="33" t="s">
        <v>46</v>
      </c>
      <c r="C49" s="34">
        <f t="shared" si="3"/>
        <v>378000</v>
      </c>
      <c r="D49" s="34">
        <f>'1_設計労務単価'!D46</f>
        <v>24500</v>
      </c>
      <c r="E49" s="34">
        <f>'1_設計労務単価'!F46*4</f>
        <v>86800</v>
      </c>
      <c r="F49" s="34">
        <f t="shared" si="4"/>
        <v>6678</v>
      </c>
      <c r="G49" s="35">
        <f t="shared" si="5"/>
        <v>495978</v>
      </c>
      <c r="H49" s="34">
        <f t="shared" si="1"/>
        <v>1653</v>
      </c>
      <c r="I49" s="36">
        <f t="shared" si="6"/>
        <v>-53</v>
      </c>
      <c r="J49" s="35">
        <f t="shared" si="7"/>
        <v>1600</v>
      </c>
      <c r="L49" s="97">
        <f t="shared" si="2"/>
        <v>393.26</v>
      </c>
    </row>
    <row r="50" spans="2:12" x14ac:dyDescent="0.15">
      <c r="B50" s="33" t="s">
        <v>47</v>
      </c>
      <c r="C50" s="34">
        <f t="shared" si="3"/>
        <v>378000</v>
      </c>
      <c r="D50" s="34">
        <f>'1_設計労務単価'!D47</f>
        <v>25500</v>
      </c>
      <c r="E50" s="34">
        <f>'1_設計労務単価'!F47*4</f>
        <v>88400</v>
      </c>
      <c r="F50" s="34">
        <f t="shared" si="4"/>
        <v>6834</v>
      </c>
      <c r="G50" s="35">
        <f t="shared" si="5"/>
        <v>498734</v>
      </c>
      <c r="H50" s="34">
        <f t="shared" si="1"/>
        <v>1662</v>
      </c>
      <c r="I50" s="36">
        <f t="shared" si="6"/>
        <v>-62</v>
      </c>
      <c r="J50" s="35">
        <f t="shared" si="7"/>
        <v>1600</v>
      </c>
      <c r="L50" s="97">
        <f t="shared" si="2"/>
        <v>402.44666666666666</v>
      </c>
    </row>
    <row r="51" spans="2:12" x14ac:dyDescent="0.15">
      <c r="B51" s="33" t="s">
        <v>48</v>
      </c>
      <c r="C51" s="34">
        <f t="shared" si="3"/>
        <v>378000</v>
      </c>
      <c r="D51" s="34">
        <f>'1_設計労務単価'!D48</f>
        <v>25800</v>
      </c>
      <c r="E51" s="34">
        <f>'1_設計労務単価'!F48*4</f>
        <v>84400</v>
      </c>
      <c r="F51" s="34">
        <f t="shared" si="4"/>
        <v>6612</v>
      </c>
      <c r="G51" s="35">
        <f t="shared" si="5"/>
        <v>494812</v>
      </c>
      <c r="H51" s="34">
        <f t="shared" si="1"/>
        <v>1649</v>
      </c>
      <c r="I51" s="36">
        <f t="shared" si="6"/>
        <v>-49</v>
      </c>
      <c r="J51" s="35">
        <f t="shared" si="7"/>
        <v>1600</v>
      </c>
      <c r="L51" s="97">
        <f t="shared" si="2"/>
        <v>389.37333333333333</v>
      </c>
    </row>
    <row r="52" spans="2:12" x14ac:dyDescent="0.15">
      <c r="B52" s="33" t="s">
        <v>49</v>
      </c>
      <c r="C52" s="34">
        <f t="shared" si="3"/>
        <v>378000</v>
      </c>
      <c r="D52" s="34">
        <f>'1_設計労務単価'!D49</f>
        <v>26100</v>
      </c>
      <c r="E52" s="34">
        <f>'1_設計労務単価'!F49*4</f>
        <v>94000</v>
      </c>
      <c r="F52" s="34">
        <f t="shared" si="4"/>
        <v>7206</v>
      </c>
      <c r="G52" s="35">
        <f t="shared" si="5"/>
        <v>505306</v>
      </c>
      <c r="H52" s="34">
        <f t="shared" si="1"/>
        <v>1684</v>
      </c>
      <c r="I52" s="36">
        <f t="shared" si="6"/>
        <v>-84</v>
      </c>
      <c r="J52" s="35">
        <f t="shared" si="7"/>
        <v>1600</v>
      </c>
      <c r="L52" s="97">
        <f t="shared" si="2"/>
        <v>424.35333333333335</v>
      </c>
    </row>
    <row r="53" spans="2:12" x14ac:dyDescent="0.15">
      <c r="B53" s="33" t="s">
        <v>50</v>
      </c>
      <c r="C53" s="34">
        <f t="shared" si="3"/>
        <v>378000</v>
      </c>
      <c r="D53" s="34">
        <f>'1_設計労務単価'!D50</f>
        <v>28300</v>
      </c>
      <c r="E53" s="34">
        <f>'1_設計労務単価'!F50*4</f>
        <v>103200</v>
      </c>
      <c r="F53" s="34">
        <f t="shared" si="4"/>
        <v>7890</v>
      </c>
      <c r="G53" s="35">
        <f t="shared" si="5"/>
        <v>517390</v>
      </c>
      <c r="H53" s="34">
        <f t="shared" si="1"/>
        <v>1724</v>
      </c>
      <c r="I53" s="36">
        <f t="shared" si="6"/>
        <v>-24</v>
      </c>
      <c r="J53" s="35">
        <f t="shared" si="7"/>
        <v>1700</v>
      </c>
      <c r="L53" s="97">
        <f t="shared" si="2"/>
        <v>464.63333333333333</v>
      </c>
    </row>
    <row r="54" spans="2:12" x14ac:dyDescent="0.15">
      <c r="B54" s="33" t="s">
        <v>51</v>
      </c>
      <c r="C54" s="34">
        <f t="shared" si="3"/>
        <v>378000</v>
      </c>
      <c r="D54" s="34">
        <f>'1_設計労務単価'!D51</f>
        <v>27300</v>
      </c>
      <c r="E54" s="34">
        <f>'1_設計労務単価'!F51*4</f>
        <v>92000</v>
      </c>
      <c r="F54" s="34">
        <f t="shared" si="4"/>
        <v>7158</v>
      </c>
      <c r="G54" s="35">
        <f t="shared" si="5"/>
        <v>504458</v>
      </c>
      <c r="H54" s="34">
        <f t="shared" si="1"/>
        <v>1681</v>
      </c>
      <c r="I54" s="36">
        <f t="shared" si="6"/>
        <v>-81</v>
      </c>
      <c r="J54" s="35">
        <f t="shared" si="7"/>
        <v>1600</v>
      </c>
      <c r="L54" s="97">
        <f t="shared" si="2"/>
        <v>421.52666666666664</v>
      </c>
    </row>
    <row r="55" spans="2:12" s="42" customFormat="1" x14ac:dyDescent="0.15">
      <c r="B55" s="134" t="s">
        <v>100</v>
      </c>
      <c r="C55" s="135"/>
      <c r="D55" s="135"/>
      <c r="E55" s="135"/>
      <c r="F55" s="135"/>
      <c r="G55" s="135"/>
      <c r="H55" s="41">
        <f t="shared" ref="H55" si="8">AVERAGE(H8:H54)</f>
        <v>1690.127659574468</v>
      </c>
      <c r="I55" s="41"/>
      <c r="J55" s="41"/>
      <c r="L55" s="41">
        <f t="shared" ref="L55" si="9">AVERAGE(L8:L54)</f>
        <v>430.66070921985823</v>
      </c>
    </row>
  </sheetData>
  <mergeCells count="8">
    <mergeCell ref="B5:B6"/>
    <mergeCell ref="B55:G55"/>
    <mergeCell ref="D5:E5"/>
    <mergeCell ref="J5:J6"/>
    <mergeCell ref="I5:I6"/>
    <mergeCell ref="H5:H6"/>
    <mergeCell ref="G5:G6"/>
    <mergeCell ref="C5:C6"/>
  </mergeCells>
  <phoneticPr fontId="2"/>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56"/>
  <sheetViews>
    <sheetView zoomScale="75" zoomScaleNormal="75" workbookViewId="0">
      <pane ySplit="1320" topLeftCell="A7" activePane="bottomLeft"/>
      <selection activeCell="N3" sqref="N3"/>
      <selection pane="bottomLeft" activeCell="C61" sqref="C61"/>
    </sheetView>
  </sheetViews>
  <sheetFormatPr defaultRowHeight="12" x14ac:dyDescent="0.15"/>
  <cols>
    <col min="2" max="10" width="18.7109375" customWidth="1"/>
    <col min="12" max="12" width="9.140625" style="50"/>
  </cols>
  <sheetData>
    <row r="1" spans="2:13" ht="14.25" x14ac:dyDescent="0.15">
      <c r="B1" s="43" t="s">
        <v>104</v>
      </c>
    </row>
    <row r="3" spans="2:13" x14ac:dyDescent="0.15">
      <c r="B3" s="29" t="s">
        <v>96</v>
      </c>
      <c r="C3" s="46">
        <v>300</v>
      </c>
      <c r="D3" t="s">
        <v>1</v>
      </c>
      <c r="E3" s="29" t="s">
        <v>89</v>
      </c>
      <c r="F3" s="47">
        <v>0.3</v>
      </c>
      <c r="G3" t="s">
        <v>97</v>
      </c>
      <c r="H3" s="29" t="s">
        <v>3</v>
      </c>
      <c r="I3" s="46">
        <v>10</v>
      </c>
      <c r="J3" t="s">
        <v>82</v>
      </c>
      <c r="K3" s="98" t="s">
        <v>155</v>
      </c>
      <c r="L3" s="101">
        <v>8000</v>
      </c>
      <c r="M3" s="98" t="s">
        <v>156</v>
      </c>
    </row>
    <row r="5" spans="2:13" x14ac:dyDescent="0.15">
      <c r="B5" s="132" t="s">
        <v>2</v>
      </c>
      <c r="C5" s="132" t="s">
        <v>90</v>
      </c>
      <c r="D5" s="136" t="s">
        <v>91</v>
      </c>
      <c r="E5" s="137"/>
      <c r="F5" s="39" t="s">
        <v>92</v>
      </c>
      <c r="G5" s="132" t="s">
        <v>102</v>
      </c>
      <c r="H5" s="132" t="s">
        <v>93</v>
      </c>
      <c r="I5" s="132" t="s">
        <v>0</v>
      </c>
      <c r="J5" s="132" t="s">
        <v>94</v>
      </c>
      <c r="L5" s="98" t="s">
        <v>152</v>
      </c>
    </row>
    <row r="6" spans="2:13" x14ac:dyDescent="0.15">
      <c r="B6" s="133"/>
      <c r="C6" s="133"/>
      <c r="D6" s="37" t="s">
        <v>105</v>
      </c>
      <c r="E6" s="38" t="s">
        <v>115</v>
      </c>
      <c r="F6" s="40" t="s">
        <v>88</v>
      </c>
      <c r="G6" s="133"/>
      <c r="H6" s="133"/>
      <c r="I6" s="133"/>
      <c r="J6" s="133"/>
    </row>
    <row r="7" spans="2:13" x14ac:dyDescent="0.15">
      <c r="B7" s="69" t="s">
        <v>106</v>
      </c>
      <c r="C7" s="70">
        <f>C8</f>
        <v>792000.00000000012</v>
      </c>
      <c r="D7" s="71">
        <f>30000*2</f>
        <v>60000</v>
      </c>
      <c r="E7" s="72">
        <f>22000*8</f>
        <v>176000</v>
      </c>
      <c r="F7" s="72">
        <f>ROUNDDOWN((D7+E7)*0.06,0)</f>
        <v>14160</v>
      </c>
      <c r="G7" s="73">
        <f>SUM(C7+D7+E7+F7)</f>
        <v>1042160.0000000001</v>
      </c>
      <c r="H7" s="72">
        <f t="shared" ref="H7:H54" si="0">ROUNDDOWN(G7/$C$3,0)</f>
        <v>3473</v>
      </c>
      <c r="I7" s="74">
        <f>J7-H7</f>
        <v>-73</v>
      </c>
      <c r="J7" s="73">
        <f>ROUNDDOWN(H7,-2)</f>
        <v>3400</v>
      </c>
      <c r="L7" s="97">
        <f>(G7-C7)/$C$3</f>
        <v>833.86666666666667</v>
      </c>
    </row>
    <row r="8" spans="2:13" x14ac:dyDescent="0.15">
      <c r="B8" s="33" t="s">
        <v>5</v>
      </c>
      <c r="C8" s="34">
        <f>$C$3*$F$3*(1+($I$3/100))*$L$3</f>
        <v>792000.00000000012</v>
      </c>
      <c r="D8" s="34">
        <f>'1_設計労務単価'!D5*2</f>
        <v>50400</v>
      </c>
      <c r="E8" s="34">
        <f>'1_設計労務単価'!E5*8</f>
        <v>231200</v>
      </c>
      <c r="F8" s="34">
        <f>ROUNDDOWN((D8+E8)*0.06,0)</f>
        <v>16896</v>
      </c>
      <c r="G8" s="35">
        <f>SUM(C8+D8+E8+F8)</f>
        <v>1090496</v>
      </c>
      <c r="H8" s="34">
        <f t="shared" si="0"/>
        <v>3634</v>
      </c>
      <c r="I8" s="36">
        <f>J8-H8</f>
        <v>-34</v>
      </c>
      <c r="J8" s="35">
        <f>ROUNDDOWN(H8,-2)</f>
        <v>3600</v>
      </c>
      <c r="L8" s="97">
        <f t="shared" ref="L8:L54" si="1">(G8-C8)/$C$3</f>
        <v>994.98666666666622</v>
      </c>
    </row>
    <row r="9" spans="2:13" x14ac:dyDescent="0.15">
      <c r="B9" s="33" t="s">
        <v>6</v>
      </c>
      <c r="C9" s="34">
        <f t="shared" ref="C9:C54" si="2">$C$3*$F$3*(1+($I$3/100))*$L$3</f>
        <v>792000.00000000012</v>
      </c>
      <c r="D9" s="34">
        <f>'1_設計労務単価'!D6*2</f>
        <v>60000</v>
      </c>
      <c r="E9" s="45">
        <f>'1_設計労務単価'!F6*8</f>
        <v>212800</v>
      </c>
      <c r="F9" s="34">
        <f t="shared" ref="F9:F54" si="3">ROUNDDOWN((D9+E9)*0.06,0)</f>
        <v>16368</v>
      </c>
      <c r="G9" s="35">
        <f t="shared" ref="G9:G54" si="4">SUM(C9+D9+E9+F9)</f>
        <v>1081168</v>
      </c>
      <c r="H9" s="34">
        <f t="shared" si="0"/>
        <v>3603</v>
      </c>
      <c r="I9" s="36">
        <f t="shared" ref="I9:I54" si="5">J9-H9</f>
        <v>-3</v>
      </c>
      <c r="J9" s="35">
        <f t="shared" ref="J9:J54" si="6">ROUNDDOWN(H9,-2)</f>
        <v>3600</v>
      </c>
      <c r="L9" s="97">
        <f t="shared" si="1"/>
        <v>963.89333333333298</v>
      </c>
    </row>
    <row r="10" spans="2:13" x14ac:dyDescent="0.15">
      <c r="B10" s="33" t="s">
        <v>7</v>
      </c>
      <c r="C10" s="34">
        <f t="shared" si="2"/>
        <v>792000.00000000012</v>
      </c>
      <c r="D10" s="34">
        <f>'1_設計労務単価'!D7*2</f>
        <v>59800</v>
      </c>
      <c r="E10" s="34">
        <f>'1_設計労務単価'!E7*8</f>
        <v>206400</v>
      </c>
      <c r="F10" s="34">
        <f t="shared" si="3"/>
        <v>15972</v>
      </c>
      <c r="G10" s="35">
        <f t="shared" si="4"/>
        <v>1074172</v>
      </c>
      <c r="H10" s="34">
        <f t="shared" si="0"/>
        <v>3580</v>
      </c>
      <c r="I10" s="36">
        <f t="shared" si="5"/>
        <v>-80</v>
      </c>
      <c r="J10" s="35">
        <f t="shared" si="6"/>
        <v>3500</v>
      </c>
      <c r="L10" s="97">
        <f t="shared" si="1"/>
        <v>940.57333333333293</v>
      </c>
    </row>
    <row r="11" spans="2:13" x14ac:dyDescent="0.15">
      <c r="B11" s="33" t="s">
        <v>8</v>
      </c>
      <c r="C11" s="34">
        <f t="shared" si="2"/>
        <v>792000.00000000012</v>
      </c>
      <c r="D11" s="34">
        <f>'1_設計労務単価'!D8*2</f>
        <v>60200</v>
      </c>
      <c r="E11" s="34">
        <f>'1_設計労務単価'!E8*8</f>
        <v>226400</v>
      </c>
      <c r="F11" s="34">
        <f t="shared" si="3"/>
        <v>17196</v>
      </c>
      <c r="G11" s="35">
        <f t="shared" si="4"/>
        <v>1095796</v>
      </c>
      <c r="H11" s="34">
        <f t="shared" si="0"/>
        <v>3652</v>
      </c>
      <c r="I11" s="36">
        <f t="shared" si="5"/>
        <v>-52</v>
      </c>
      <c r="J11" s="35">
        <f t="shared" si="6"/>
        <v>3600</v>
      </c>
      <c r="L11" s="97">
        <f t="shared" si="1"/>
        <v>1012.653333333333</v>
      </c>
    </row>
    <row r="12" spans="2:13" x14ac:dyDescent="0.15">
      <c r="B12" s="33" t="s">
        <v>9</v>
      </c>
      <c r="C12" s="34">
        <f t="shared" si="2"/>
        <v>792000.00000000012</v>
      </c>
      <c r="D12" s="34">
        <f>'1_設計労務単価'!D9*2</f>
        <v>62200</v>
      </c>
      <c r="E12" s="34">
        <f>'1_設計労務単価'!E9*8</f>
        <v>211200</v>
      </c>
      <c r="F12" s="34">
        <f t="shared" si="3"/>
        <v>16404</v>
      </c>
      <c r="G12" s="35">
        <f t="shared" si="4"/>
        <v>1081804</v>
      </c>
      <c r="H12" s="34">
        <f t="shared" si="0"/>
        <v>3606</v>
      </c>
      <c r="I12" s="36">
        <f t="shared" si="5"/>
        <v>-6</v>
      </c>
      <c r="J12" s="35">
        <f t="shared" si="6"/>
        <v>3600</v>
      </c>
      <c r="L12" s="97">
        <f t="shared" si="1"/>
        <v>966.01333333333298</v>
      </c>
    </row>
    <row r="13" spans="2:13" x14ac:dyDescent="0.15">
      <c r="B13" s="33" t="s">
        <v>10</v>
      </c>
      <c r="C13" s="34">
        <f t="shared" si="2"/>
        <v>792000.00000000012</v>
      </c>
      <c r="D13" s="34">
        <f>'1_設計労務単価'!D10*2</f>
        <v>58000</v>
      </c>
      <c r="E13" s="34">
        <f>'1_設計労務単価'!E10*8</f>
        <v>236000</v>
      </c>
      <c r="F13" s="34">
        <f t="shared" si="3"/>
        <v>17640</v>
      </c>
      <c r="G13" s="35">
        <f t="shared" si="4"/>
        <v>1103640</v>
      </c>
      <c r="H13" s="34">
        <f t="shared" si="0"/>
        <v>3678</v>
      </c>
      <c r="I13" s="36">
        <f t="shared" si="5"/>
        <v>-78</v>
      </c>
      <c r="J13" s="35">
        <f t="shared" si="6"/>
        <v>3600</v>
      </c>
      <c r="L13" s="97">
        <f t="shared" si="1"/>
        <v>1038.7999999999995</v>
      </c>
    </row>
    <row r="14" spans="2:13" x14ac:dyDescent="0.15">
      <c r="B14" s="33" t="s">
        <v>11</v>
      </c>
      <c r="C14" s="34">
        <f t="shared" si="2"/>
        <v>792000.00000000012</v>
      </c>
      <c r="D14" s="34">
        <f>'1_設計労務単価'!D11*2</f>
        <v>54600</v>
      </c>
      <c r="E14" s="34">
        <f>'1_設計労務単価'!E11*8</f>
        <v>232800</v>
      </c>
      <c r="F14" s="34">
        <f t="shared" si="3"/>
        <v>17244</v>
      </c>
      <c r="G14" s="35">
        <f t="shared" si="4"/>
        <v>1096644</v>
      </c>
      <c r="H14" s="34">
        <f t="shared" si="0"/>
        <v>3655</v>
      </c>
      <c r="I14" s="36">
        <f t="shared" si="5"/>
        <v>-55</v>
      </c>
      <c r="J14" s="35">
        <f t="shared" si="6"/>
        <v>3600</v>
      </c>
      <c r="L14" s="97">
        <f t="shared" si="1"/>
        <v>1015.4799999999996</v>
      </c>
    </row>
    <row r="15" spans="2:13" x14ac:dyDescent="0.15">
      <c r="B15" s="33" t="s">
        <v>12</v>
      </c>
      <c r="C15" s="34">
        <f t="shared" si="2"/>
        <v>792000.00000000012</v>
      </c>
      <c r="D15" s="34">
        <f>'1_設計労務単価'!D12*2</f>
        <v>54200</v>
      </c>
      <c r="E15" s="34">
        <f>'1_設計労務単価'!E12*8</f>
        <v>235200</v>
      </c>
      <c r="F15" s="34">
        <f t="shared" si="3"/>
        <v>17364</v>
      </c>
      <c r="G15" s="35">
        <f t="shared" si="4"/>
        <v>1098764</v>
      </c>
      <c r="H15" s="34">
        <f t="shared" si="0"/>
        <v>3662</v>
      </c>
      <c r="I15" s="36">
        <f t="shared" si="5"/>
        <v>-62</v>
      </c>
      <c r="J15" s="35">
        <f t="shared" si="6"/>
        <v>3600</v>
      </c>
      <c r="L15" s="97">
        <f t="shared" si="1"/>
        <v>1022.5466666666663</v>
      </c>
    </row>
    <row r="16" spans="2:13" x14ac:dyDescent="0.15">
      <c r="B16" s="33" t="s">
        <v>13</v>
      </c>
      <c r="C16" s="34">
        <f t="shared" si="2"/>
        <v>792000.00000000012</v>
      </c>
      <c r="D16" s="34">
        <f>'1_設計労務単価'!D13*2</f>
        <v>54000</v>
      </c>
      <c r="E16" s="34">
        <f>'1_設計労務単価'!E13*8</f>
        <v>244000</v>
      </c>
      <c r="F16" s="34">
        <f t="shared" si="3"/>
        <v>17880</v>
      </c>
      <c r="G16" s="35">
        <f t="shared" si="4"/>
        <v>1107880</v>
      </c>
      <c r="H16" s="34">
        <f t="shared" si="0"/>
        <v>3692</v>
      </c>
      <c r="I16" s="36">
        <f t="shared" si="5"/>
        <v>-92</v>
      </c>
      <c r="J16" s="35">
        <f t="shared" si="6"/>
        <v>3600</v>
      </c>
      <c r="L16" s="97">
        <f t="shared" si="1"/>
        <v>1052.9333333333329</v>
      </c>
    </row>
    <row r="17" spans="2:12" x14ac:dyDescent="0.15">
      <c r="B17" s="33" t="s">
        <v>14</v>
      </c>
      <c r="C17" s="34">
        <f t="shared" si="2"/>
        <v>792000.00000000012</v>
      </c>
      <c r="D17" s="34">
        <f>'1_設計労務単価'!D14*2</f>
        <v>54200</v>
      </c>
      <c r="E17" s="34">
        <f>'1_設計労務単価'!E14*8</f>
        <v>224000</v>
      </c>
      <c r="F17" s="34">
        <f t="shared" si="3"/>
        <v>16692</v>
      </c>
      <c r="G17" s="35">
        <f t="shared" si="4"/>
        <v>1086892</v>
      </c>
      <c r="H17" s="34">
        <f t="shared" si="0"/>
        <v>3622</v>
      </c>
      <c r="I17" s="36">
        <f t="shared" si="5"/>
        <v>-22</v>
      </c>
      <c r="J17" s="35">
        <f t="shared" si="6"/>
        <v>3600</v>
      </c>
      <c r="L17" s="97">
        <f t="shared" si="1"/>
        <v>982.9733333333329</v>
      </c>
    </row>
    <row r="18" spans="2:12" x14ac:dyDescent="0.15">
      <c r="B18" s="33" t="s">
        <v>15</v>
      </c>
      <c r="C18" s="34">
        <f t="shared" si="2"/>
        <v>792000.00000000012</v>
      </c>
      <c r="D18" s="34">
        <f>'1_設計労務単価'!D15*2</f>
        <v>55000</v>
      </c>
      <c r="E18" s="34">
        <f>'1_設計労務単価'!E15*8</f>
        <v>252800</v>
      </c>
      <c r="F18" s="34">
        <f t="shared" si="3"/>
        <v>18468</v>
      </c>
      <c r="G18" s="35">
        <f t="shared" si="4"/>
        <v>1118268</v>
      </c>
      <c r="H18" s="34">
        <f t="shared" si="0"/>
        <v>3727</v>
      </c>
      <c r="I18" s="36">
        <f t="shared" si="5"/>
        <v>-27</v>
      </c>
      <c r="J18" s="35">
        <f t="shared" si="6"/>
        <v>3700</v>
      </c>
      <c r="L18" s="97">
        <f t="shared" si="1"/>
        <v>1087.5599999999997</v>
      </c>
    </row>
    <row r="19" spans="2:12" x14ac:dyDescent="0.15">
      <c r="B19" s="33" t="s">
        <v>16</v>
      </c>
      <c r="C19" s="34">
        <f t="shared" si="2"/>
        <v>792000.00000000012</v>
      </c>
      <c r="D19" s="34">
        <f>'1_設計労務単価'!D16*2</f>
        <v>56200</v>
      </c>
      <c r="E19" s="34">
        <f>'1_設計労務単価'!E16*8</f>
        <v>253600</v>
      </c>
      <c r="F19" s="34">
        <f t="shared" si="3"/>
        <v>18588</v>
      </c>
      <c r="G19" s="35">
        <f t="shared" si="4"/>
        <v>1120388</v>
      </c>
      <c r="H19" s="34">
        <f t="shared" si="0"/>
        <v>3734</v>
      </c>
      <c r="I19" s="36">
        <f t="shared" si="5"/>
        <v>-34</v>
      </c>
      <c r="J19" s="35">
        <f t="shared" si="6"/>
        <v>3700</v>
      </c>
      <c r="L19" s="97">
        <f t="shared" si="1"/>
        <v>1094.6266666666663</v>
      </c>
    </row>
    <row r="20" spans="2:12" x14ac:dyDescent="0.15">
      <c r="B20" s="33" t="s">
        <v>17</v>
      </c>
      <c r="C20" s="34">
        <f t="shared" si="2"/>
        <v>792000.00000000012</v>
      </c>
      <c r="D20" s="34">
        <f>'1_設計労務単価'!D17*2</f>
        <v>57800</v>
      </c>
      <c r="E20" s="34">
        <f>'1_設計労務単価'!E17*8</f>
        <v>262400</v>
      </c>
      <c r="F20" s="34">
        <f t="shared" si="3"/>
        <v>19212</v>
      </c>
      <c r="G20" s="35">
        <f t="shared" si="4"/>
        <v>1131412</v>
      </c>
      <c r="H20" s="34">
        <f t="shared" si="0"/>
        <v>3771</v>
      </c>
      <c r="I20" s="36">
        <f t="shared" si="5"/>
        <v>-71</v>
      </c>
      <c r="J20" s="35">
        <f t="shared" si="6"/>
        <v>3700</v>
      </c>
      <c r="L20" s="97">
        <f t="shared" si="1"/>
        <v>1131.373333333333</v>
      </c>
    </row>
    <row r="21" spans="2:12" x14ac:dyDescent="0.15">
      <c r="B21" s="33" t="s">
        <v>18</v>
      </c>
      <c r="C21" s="34">
        <f t="shared" si="2"/>
        <v>792000.00000000012</v>
      </c>
      <c r="D21" s="34">
        <f>'1_設計労務単価'!D18*2</f>
        <v>58800</v>
      </c>
      <c r="E21" s="34">
        <f>'1_設計労務単価'!E18*8</f>
        <v>240000</v>
      </c>
      <c r="F21" s="34">
        <f t="shared" si="3"/>
        <v>17928</v>
      </c>
      <c r="G21" s="35">
        <f t="shared" si="4"/>
        <v>1108728</v>
      </c>
      <c r="H21" s="34">
        <f t="shared" si="0"/>
        <v>3695</v>
      </c>
      <c r="I21" s="36">
        <f t="shared" si="5"/>
        <v>-95</v>
      </c>
      <c r="J21" s="35">
        <f t="shared" si="6"/>
        <v>3600</v>
      </c>
      <c r="L21" s="97">
        <f t="shared" si="1"/>
        <v>1055.7599999999995</v>
      </c>
    </row>
    <row r="22" spans="2:12" x14ac:dyDescent="0.15">
      <c r="B22" s="33" t="s">
        <v>19</v>
      </c>
      <c r="C22" s="34">
        <f t="shared" si="2"/>
        <v>792000.00000000012</v>
      </c>
      <c r="D22" s="34">
        <f>'1_設計労務単価'!D19*2</f>
        <v>55600</v>
      </c>
      <c r="E22" s="34">
        <f>'1_設計労務単価'!E19*8</f>
        <v>236800</v>
      </c>
      <c r="F22" s="34">
        <f t="shared" si="3"/>
        <v>17544</v>
      </c>
      <c r="G22" s="35">
        <f t="shared" si="4"/>
        <v>1101944</v>
      </c>
      <c r="H22" s="34">
        <f t="shared" si="0"/>
        <v>3673</v>
      </c>
      <c r="I22" s="36">
        <f t="shared" si="5"/>
        <v>-73</v>
      </c>
      <c r="J22" s="35">
        <f t="shared" si="6"/>
        <v>3600</v>
      </c>
      <c r="L22" s="97">
        <f t="shared" si="1"/>
        <v>1033.1466666666663</v>
      </c>
    </row>
    <row r="23" spans="2:12" x14ac:dyDescent="0.15">
      <c r="B23" s="33" t="s">
        <v>20</v>
      </c>
      <c r="C23" s="34">
        <f t="shared" si="2"/>
        <v>792000.00000000012</v>
      </c>
      <c r="D23" s="34">
        <f>'1_設計労務単価'!D20*2</f>
        <v>54200</v>
      </c>
      <c r="E23" s="34">
        <f>'1_設計労務単価'!E20*8</f>
        <v>221600</v>
      </c>
      <c r="F23" s="34">
        <f t="shared" si="3"/>
        <v>16548</v>
      </c>
      <c r="G23" s="35">
        <f t="shared" si="4"/>
        <v>1084348</v>
      </c>
      <c r="H23" s="34">
        <f t="shared" si="0"/>
        <v>3614</v>
      </c>
      <c r="I23" s="36">
        <f t="shared" si="5"/>
        <v>-14</v>
      </c>
      <c r="J23" s="35">
        <f t="shared" si="6"/>
        <v>3600</v>
      </c>
      <c r="L23" s="97">
        <f t="shared" si="1"/>
        <v>974.493333333333</v>
      </c>
    </row>
    <row r="24" spans="2:12" x14ac:dyDescent="0.15">
      <c r="B24" s="33" t="s">
        <v>21</v>
      </c>
      <c r="C24" s="34">
        <f t="shared" si="2"/>
        <v>792000.00000000012</v>
      </c>
      <c r="D24" s="34">
        <f>'1_設計労務単価'!D21*2</f>
        <v>49400</v>
      </c>
      <c r="E24" s="34">
        <f>'1_設計労務単価'!E21*8</f>
        <v>196000</v>
      </c>
      <c r="F24" s="34">
        <f t="shared" si="3"/>
        <v>14724</v>
      </c>
      <c r="G24" s="35">
        <f t="shared" si="4"/>
        <v>1052124</v>
      </c>
      <c r="H24" s="34">
        <f t="shared" si="0"/>
        <v>3507</v>
      </c>
      <c r="I24" s="36">
        <f t="shared" si="5"/>
        <v>-7</v>
      </c>
      <c r="J24" s="35">
        <f t="shared" si="6"/>
        <v>3500</v>
      </c>
      <c r="L24" s="97">
        <f t="shared" si="1"/>
        <v>867.07999999999959</v>
      </c>
    </row>
    <row r="25" spans="2:12" x14ac:dyDescent="0.15">
      <c r="B25" s="33" t="s">
        <v>22</v>
      </c>
      <c r="C25" s="34">
        <f t="shared" si="2"/>
        <v>792000.00000000012</v>
      </c>
      <c r="D25" s="34">
        <f>'1_設計労務単価'!D22*2</f>
        <v>52400</v>
      </c>
      <c r="E25" s="45">
        <f>'1_設計労務単価'!F22*8</f>
        <v>222400</v>
      </c>
      <c r="F25" s="34">
        <f t="shared" si="3"/>
        <v>16488</v>
      </c>
      <c r="G25" s="35">
        <f t="shared" si="4"/>
        <v>1083288</v>
      </c>
      <c r="H25" s="34">
        <f t="shared" si="0"/>
        <v>3610</v>
      </c>
      <c r="I25" s="36">
        <f t="shared" si="5"/>
        <v>-10</v>
      </c>
      <c r="J25" s="35">
        <f t="shared" si="6"/>
        <v>3600</v>
      </c>
      <c r="L25" s="97">
        <f t="shared" si="1"/>
        <v>970.95999999999958</v>
      </c>
    </row>
    <row r="26" spans="2:12" x14ac:dyDescent="0.15">
      <c r="B26" s="33" t="s">
        <v>23</v>
      </c>
      <c r="C26" s="34">
        <f t="shared" si="2"/>
        <v>792000.00000000012</v>
      </c>
      <c r="D26" s="34">
        <f>'1_設計労務単価'!D23*2</f>
        <v>56000</v>
      </c>
      <c r="E26" s="45">
        <f>'1_設計労務単価'!F23*8</f>
        <v>214400</v>
      </c>
      <c r="F26" s="34">
        <f t="shared" si="3"/>
        <v>16224</v>
      </c>
      <c r="G26" s="35">
        <f t="shared" si="4"/>
        <v>1078624</v>
      </c>
      <c r="H26" s="34">
        <f t="shared" si="0"/>
        <v>3595</v>
      </c>
      <c r="I26" s="36">
        <f t="shared" si="5"/>
        <v>-95</v>
      </c>
      <c r="J26" s="35">
        <f t="shared" si="6"/>
        <v>3500</v>
      </c>
      <c r="L26" s="97">
        <f t="shared" si="1"/>
        <v>955.41333333333296</v>
      </c>
    </row>
    <row r="27" spans="2:12" x14ac:dyDescent="0.15">
      <c r="B27" s="33" t="s">
        <v>24</v>
      </c>
      <c r="C27" s="34">
        <f t="shared" si="2"/>
        <v>792000.00000000012</v>
      </c>
      <c r="D27" s="34">
        <f>'1_設計労務単価'!D24*2</f>
        <v>54800</v>
      </c>
      <c r="E27" s="34">
        <f>'1_設計労務単価'!E24*8</f>
        <v>204000</v>
      </c>
      <c r="F27" s="34">
        <f t="shared" si="3"/>
        <v>15528</v>
      </c>
      <c r="G27" s="35">
        <f t="shared" si="4"/>
        <v>1066328</v>
      </c>
      <c r="H27" s="34">
        <f t="shared" si="0"/>
        <v>3554</v>
      </c>
      <c r="I27" s="36">
        <f t="shared" si="5"/>
        <v>-54</v>
      </c>
      <c r="J27" s="35">
        <f t="shared" si="6"/>
        <v>3500</v>
      </c>
      <c r="L27" s="97">
        <f t="shared" si="1"/>
        <v>914.42666666666628</v>
      </c>
    </row>
    <row r="28" spans="2:12" x14ac:dyDescent="0.15">
      <c r="B28" s="33" t="s">
        <v>25</v>
      </c>
      <c r="C28" s="34">
        <f t="shared" si="2"/>
        <v>792000.00000000012</v>
      </c>
      <c r="D28" s="34">
        <f>'1_設計労務単価'!D25*2</f>
        <v>55400</v>
      </c>
      <c r="E28" s="34">
        <f>'1_設計労務単価'!E25*8</f>
        <v>224800</v>
      </c>
      <c r="F28" s="34">
        <f t="shared" si="3"/>
        <v>16812</v>
      </c>
      <c r="G28" s="35">
        <f t="shared" si="4"/>
        <v>1089012</v>
      </c>
      <c r="H28" s="34">
        <f t="shared" si="0"/>
        <v>3630</v>
      </c>
      <c r="I28" s="36">
        <f t="shared" si="5"/>
        <v>-30</v>
      </c>
      <c r="J28" s="35">
        <f t="shared" si="6"/>
        <v>3600</v>
      </c>
      <c r="L28" s="97">
        <f t="shared" si="1"/>
        <v>990.03999999999962</v>
      </c>
    </row>
    <row r="29" spans="2:12" x14ac:dyDescent="0.15">
      <c r="B29" s="33" t="s">
        <v>26</v>
      </c>
      <c r="C29" s="34">
        <f t="shared" si="2"/>
        <v>792000.00000000012</v>
      </c>
      <c r="D29" s="34">
        <f>'1_設計労務単価'!D26*2</f>
        <v>55000</v>
      </c>
      <c r="E29" s="34">
        <f>'1_設計労務単価'!E26*8</f>
        <v>220800</v>
      </c>
      <c r="F29" s="34">
        <f t="shared" si="3"/>
        <v>16548</v>
      </c>
      <c r="G29" s="35">
        <f t="shared" si="4"/>
        <v>1084348</v>
      </c>
      <c r="H29" s="34">
        <f t="shared" si="0"/>
        <v>3614</v>
      </c>
      <c r="I29" s="36">
        <f t="shared" si="5"/>
        <v>-14</v>
      </c>
      <c r="J29" s="35">
        <f t="shared" si="6"/>
        <v>3600</v>
      </c>
      <c r="L29" s="97">
        <f t="shared" si="1"/>
        <v>974.493333333333</v>
      </c>
    </row>
    <row r="30" spans="2:12" x14ac:dyDescent="0.15">
      <c r="B30" s="33" t="s">
        <v>27</v>
      </c>
      <c r="C30" s="34">
        <f t="shared" si="2"/>
        <v>792000.00000000012</v>
      </c>
      <c r="D30" s="34">
        <f>'1_設計労務単価'!D27*2</f>
        <v>53000</v>
      </c>
      <c r="E30" s="34">
        <f>'1_設計労務単価'!E27*8</f>
        <v>219200</v>
      </c>
      <c r="F30" s="34">
        <f t="shared" si="3"/>
        <v>16332</v>
      </c>
      <c r="G30" s="35">
        <f t="shared" si="4"/>
        <v>1080532</v>
      </c>
      <c r="H30" s="34">
        <f t="shared" si="0"/>
        <v>3601</v>
      </c>
      <c r="I30" s="36">
        <f t="shared" si="5"/>
        <v>-1</v>
      </c>
      <c r="J30" s="35">
        <f t="shared" si="6"/>
        <v>3600</v>
      </c>
      <c r="L30" s="97">
        <f t="shared" si="1"/>
        <v>961.77333333333297</v>
      </c>
    </row>
    <row r="31" spans="2:12" x14ac:dyDescent="0.15">
      <c r="B31" s="33" t="s">
        <v>28</v>
      </c>
      <c r="C31" s="34">
        <f t="shared" si="2"/>
        <v>792000.00000000012</v>
      </c>
      <c r="D31" s="34">
        <f>'1_設計労務単価'!D28*2</f>
        <v>51200</v>
      </c>
      <c r="E31" s="34">
        <f>'1_設計労務単価'!E28*8</f>
        <v>197600</v>
      </c>
      <c r="F31" s="34">
        <f t="shared" si="3"/>
        <v>14928</v>
      </c>
      <c r="G31" s="35">
        <f t="shared" si="4"/>
        <v>1055728</v>
      </c>
      <c r="H31" s="34">
        <f t="shared" si="0"/>
        <v>3519</v>
      </c>
      <c r="I31" s="36">
        <f t="shared" si="5"/>
        <v>-19</v>
      </c>
      <c r="J31" s="35">
        <f t="shared" si="6"/>
        <v>3500</v>
      </c>
      <c r="L31" s="97">
        <f t="shared" si="1"/>
        <v>879.09333333333291</v>
      </c>
    </row>
    <row r="32" spans="2:12" x14ac:dyDescent="0.15">
      <c r="B32" s="33" t="s">
        <v>29</v>
      </c>
      <c r="C32" s="34">
        <f t="shared" si="2"/>
        <v>792000.00000000012</v>
      </c>
      <c r="D32" s="34">
        <f>'1_設計労務単価'!D29*2</f>
        <v>51600</v>
      </c>
      <c r="E32" s="34">
        <f>'1_設計労務単価'!E29*8</f>
        <v>204000</v>
      </c>
      <c r="F32" s="34">
        <f t="shared" si="3"/>
        <v>15336</v>
      </c>
      <c r="G32" s="35">
        <f t="shared" si="4"/>
        <v>1062936</v>
      </c>
      <c r="H32" s="34">
        <f t="shared" si="0"/>
        <v>3543</v>
      </c>
      <c r="I32" s="36">
        <f t="shared" si="5"/>
        <v>-43</v>
      </c>
      <c r="J32" s="35">
        <f t="shared" si="6"/>
        <v>3500</v>
      </c>
      <c r="L32" s="97">
        <f t="shared" si="1"/>
        <v>903.11999999999966</v>
      </c>
    </row>
    <row r="33" spans="2:12" x14ac:dyDescent="0.15">
      <c r="B33" s="33" t="s">
        <v>30</v>
      </c>
      <c r="C33" s="34">
        <f t="shared" si="2"/>
        <v>792000.00000000012</v>
      </c>
      <c r="D33" s="34">
        <f>'1_設計労務単価'!D30*2</f>
        <v>51000</v>
      </c>
      <c r="E33" s="34">
        <f>'1_設計労務単価'!E30*8</f>
        <v>204000</v>
      </c>
      <c r="F33" s="34">
        <f t="shared" si="3"/>
        <v>15300</v>
      </c>
      <c r="G33" s="35">
        <f t="shared" si="4"/>
        <v>1062300</v>
      </c>
      <c r="H33" s="34">
        <f t="shared" si="0"/>
        <v>3541</v>
      </c>
      <c r="I33" s="36">
        <f t="shared" si="5"/>
        <v>-41</v>
      </c>
      <c r="J33" s="35">
        <f t="shared" si="6"/>
        <v>3500</v>
      </c>
      <c r="L33" s="97">
        <f t="shared" si="1"/>
        <v>900.99999999999966</v>
      </c>
    </row>
    <row r="34" spans="2:12" x14ac:dyDescent="0.15">
      <c r="B34" s="33" t="s">
        <v>31</v>
      </c>
      <c r="C34" s="34">
        <f t="shared" si="2"/>
        <v>792000.00000000012</v>
      </c>
      <c r="D34" s="34">
        <f>'1_設計労務単価'!D31*2</f>
        <v>52800</v>
      </c>
      <c r="E34" s="34">
        <f>'1_設計労務単価'!E31*8</f>
        <v>204800</v>
      </c>
      <c r="F34" s="34">
        <f t="shared" si="3"/>
        <v>15456</v>
      </c>
      <c r="G34" s="35">
        <f t="shared" si="4"/>
        <v>1065056</v>
      </c>
      <c r="H34" s="34">
        <f t="shared" si="0"/>
        <v>3550</v>
      </c>
      <c r="I34" s="36">
        <f t="shared" si="5"/>
        <v>-50</v>
      </c>
      <c r="J34" s="35">
        <f t="shared" si="6"/>
        <v>3500</v>
      </c>
      <c r="L34" s="97">
        <f t="shared" si="1"/>
        <v>910.18666666666627</v>
      </c>
    </row>
    <row r="35" spans="2:12" x14ac:dyDescent="0.15">
      <c r="B35" s="33" t="s">
        <v>32</v>
      </c>
      <c r="C35" s="34">
        <f t="shared" si="2"/>
        <v>792000.00000000012</v>
      </c>
      <c r="D35" s="34">
        <f>'1_設計労務単価'!D32*2</f>
        <v>50200</v>
      </c>
      <c r="E35" s="34">
        <f>'1_設計労務単価'!E32*8</f>
        <v>197600</v>
      </c>
      <c r="F35" s="34">
        <f t="shared" si="3"/>
        <v>14868</v>
      </c>
      <c r="G35" s="35">
        <f t="shared" si="4"/>
        <v>1054668</v>
      </c>
      <c r="H35" s="34">
        <f t="shared" si="0"/>
        <v>3515</v>
      </c>
      <c r="I35" s="36">
        <f t="shared" si="5"/>
        <v>-15</v>
      </c>
      <c r="J35" s="35">
        <f t="shared" si="6"/>
        <v>3500</v>
      </c>
      <c r="L35" s="97">
        <f t="shared" si="1"/>
        <v>875.5599999999996</v>
      </c>
    </row>
    <row r="36" spans="2:12" x14ac:dyDescent="0.15">
      <c r="B36" s="33" t="s">
        <v>33</v>
      </c>
      <c r="C36" s="34">
        <f t="shared" si="2"/>
        <v>792000.00000000012</v>
      </c>
      <c r="D36" s="34">
        <f>'1_設計労務単価'!D33*2</f>
        <v>53400</v>
      </c>
      <c r="E36" s="34">
        <f>'1_設計労務単価'!E33*8</f>
        <v>204000</v>
      </c>
      <c r="F36" s="34">
        <f t="shared" si="3"/>
        <v>15444</v>
      </c>
      <c r="G36" s="35">
        <f t="shared" si="4"/>
        <v>1064844</v>
      </c>
      <c r="H36" s="34">
        <f t="shared" si="0"/>
        <v>3549</v>
      </c>
      <c r="I36" s="36">
        <f t="shared" si="5"/>
        <v>-49</v>
      </c>
      <c r="J36" s="35">
        <f t="shared" si="6"/>
        <v>3500</v>
      </c>
      <c r="L36" s="97">
        <f t="shared" si="1"/>
        <v>909.47999999999956</v>
      </c>
    </row>
    <row r="37" spans="2:12" x14ac:dyDescent="0.15">
      <c r="B37" s="33" t="s">
        <v>34</v>
      </c>
      <c r="C37" s="34">
        <f t="shared" si="2"/>
        <v>792000.00000000012</v>
      </c>
      <c r="D37" s="34">
        <f>'1_設計労務単価'!D34*2</f>
        <v>53200</v>
      </c>
      <c r="E37" s="34">
        <f>'1_設計労務単価'!E34*8</f>
        <v>201600</v>
      </c>
      <c r="F37" s="34">
        <f t="shared" si="3"/>
        <v>15288</v>
      </c>
      <c r="G37" s="35">
        <f t="shared" si="4"/>
        <v>1062088</v>
      </c>
      <c r="H37" s="34">
        <f t="shared" si="0"/>
        <v>3540</v>
      </c>
      <c r="I37" s="36">
        <f t="shared" si="5"/>
        <v>-40</v>
      </c>
      <c r="J37" s="35">
        <f t="shared" si="6"/>
        <v>3500</v>
      </c>
      <c r="L37" s="97">
        <f t="shared" si="1"/>
        <v>900.29333333333295</v>
      </c>
    </row>
    <row r="38" spans="2:12" x14ac:dyDescent="0.15">
      <c r="B38" s="33" t="s">
        <v>35</v>
      </c>
      <c r="C38" s="34">
        <f t="shared" si="2"/>
        <v>792000.00000000012</v>
      </c>
      <c r="D38" s="34">
        <f>'1_設計労務単価'!D35*2</f>
        <v>46000</v>
      </c>
      <c r="E38" s="34">
        <f>'1_設計労務単価'!E35*8</f>
        <v>196000</v>
      </c>
      <c r="F38" s="34">
        <f t="shared" si="3"/>
        <v>14520</v>
      </c>
      <c r="G38" s="35">
        <f t="shared" si="4"/>
        <v>1048520.0000000001</v>
      </c>
      <c r="H38" s="34">
        <f t="shared" si="0"/>
        <v>3495</v>
      </c>
      <c r="I38" s="36">
        <f t="shared" si="5"/>
        <v>-95</v>
      </c>
      <c r="J38" s="35">
        <f t="shared" si="6"/>
        <v>3400</v>
      </c>
      <c r="L38" s="97">
        <f t="shared" si="1"/>
        <v>855.06666666666672</v>
      </c>
    </row>
    <row r="39" spans="2:12" x14ac:dyDescent="0.15">
      <c r="B39" s="33" t="s">
        <v>36</v>
      </c>
      <c r="C39" s="34">
        <f t="shared" si="2"/>
        <v>792000.00000000012</v>
      </c>
      <c r="D39" s="34">
        <f>'1_設計労務単価'!D36*2</f>
        <v>44200</v>
      </c>
      <c r="E39" s="34">
        <f>'1_設計労務単価'!E36*8</f>
        <v>185600</v>
      </c>
      <c r="F39" s="34">
        <f t="shared" si="3"/>
        <v>13788</v>
      </c>
      <c r="G39" s="35">
        <f t="shared" si="4"/>
        <v>1035588.0000000001</v>
      </c>
      <c r="H39" s="34">
        <f t="shared" si="0"/>
        <v>3451</v>
      </c>
      <c r="I39" s="36">
        <f t="shared" si="5"/>
        <v>-51</v>
      </c>
      <c r="J39" s="35">
        <f t="shared" si="6"/>
        <v>3400</v>
      </c>
      <c r="L39" s="97">
        <f t="shared" si="1"/>
        <v>811.96</v>
      </c>
    </row>
    <row r="40" spans="2:12" x14ac:dyDescent="0.15">
      <c r="B40" s="33" t="s">
        <v>37</v>
      </c>
      <c r="C40" s="34">
        <f t="shared" si="2"/>
        <v>792000.00000000012</v>
      </c>
      <c r="D40" s="34">
        <f>'1_設計労務単価'!D37*2</f>
        <v>47200</v>
      </c>
      <c r="E40" s="34">
        <f>'1_設計労務単価'!E37*8</f>
        <v>198400</v>
      </c>
      <c r="F40" s="34">
        <f t="shared" si="3"/>
        <v>14736</v>
      </c>
      <c r="G40" s="35">
        <f t="shared" si="4"/>
        <v>1052336</v>
      </c>
      <c r="H40" s="34">
        <f t="shared" si="0"/>
        <v>3507</v>
      </c>
      <c r="I40" s="36">
        <f t="shared" si="5"/>
        <v>-7</v>
      </c>
      <c r="J40" s="35">
        <f t="shared" si="6"/>
        <v>3500</v>
      </c>
      <c r="L40" s="97">
        <f t="shared" si="1"/>
        <v>867.78666666666629</v>
      </c>
    </row>
    <row r="41" spans="2:12" x14ac:dyDescent="0.15">
      <c r="B41" s="33" t="s">
        <v>38</v>
      </c>
      <c r="C41" s="34">
        <f t="shared" si="2"/>
        <v>792000.00000000012</v>
      </c>
      <c r="D41" s="34">
        <f>'1_設計労務単価'!D38*2</f>
        <v>46000</v>
      </c>
      <c r="E41" s="34">
        <f>'1_設計労務単価'!E38*8</f>
        <v>192800</v>
      </c>
      <c r="F41" s="48">
        <f t="shared" si="3"/>
        <v>14328</v>
      </c>
      <c r="G41" s="35">
        <f t="shared" si="4"/>
        <v>1045128.0000000001</v>
      </c>
      <c r="H41" s="48">
        <f t="shared" si="0"/>
        <v>3483</v>
      </c>
      <c r="I41" s="36">
        <f t="shared" si="5"/>
        <v>-83</v>
      </c>
      <c r="J41" s="35">
        <f t="shared" si="6"/>
        <v>3400</v>
      </c>
      <c r="L41" s="97">
        <f t="shared" si="1"/>
        <v>843.76</v>
      </c>
    </row>
    <row r="42" spans="2:12" x14ac:dyDescent="0.15">
      <c r="B42" s="33" t="s">
        <v>39</v>
      </c>
      <c r="C42" s="34">
        <f t="shared" si="2"/>
        <v>792000.00000000012</v>
      </c>
      <c r="D42" s="34">
        <f>'1_設計労務単価'!D39*2</f>
        <v>47000</v>
      </c>
      <c r="E42" s="34">
        <f>'1_設計労務単価'!E39*8</f>
        <v>188800</v>
      </c>
      <c r="F42" s="34">
        <f t="shared" si="3"/>
        <v>14148</v>
      </c>
      <c r="G42" s="35">
        <f t="shared" si="4"/>
        <v>1041948.0000000001</v>
      </c>
      <c r="H42" s="34">
        <f t="shared" si="0"/>
        <v>3473</v>
      </c>
      <c r="I42" s="36">
        <f t="shared" si="5"/>
        <v>-73</v>
      </c>
      <c r="J42" s="35">
        <f t="shared" si="6"/>
        <v>3400</v>
      </c>
      <c r="L42" s="97">
        <f t="shared" si="1"/>
        <v>833.16</v>
      </c>
    </row>
    <row r="43" spans="2:12" x14ac:dyDescent="0.15">
      <c r="B43" s="33" t="s">
        <v>40</v>
      </c>
      <c r="C43" s="34">
        <f t="shared" si="2"/>
        <v>792000.00000000012</v>
      </c>
      <c r="D43" s="34">
        <f>'1_設計労務単価'!D40*2</f>
        <v>49200</v>
      </c>
      <c r="E43" s="34">
        <f>'1_設計労務単価'!E40*8</f>
        <v>193600</v>
      </c>
      <c r="F43" s="34">
        <f t="shared" si="3"/>
        <v>14568</v>
      </c>
      <c r="G43" s="35">
        <f t="shared" si="4"/>
        <v>1049368</v>
      </c>
      <c r="H43" s="34">
        <f t="shared" si="0"/>
        <v>3497</v>
      </c>
      <c r="I43" s="36">
        <f t="shared" si="5"/>
        <v>-97</v>
      </c>
      <c r="J43" s="35">
        <f t="shared" si="6"/>
        <v>3400</v>
      </c>
      <c r="L43" s="97">
        <f t="shared" si="1"/>
        <v>857.89333333333298</v>
      </c>
    </row>
    <row r="44" spans="2:12" x14ac:dyDescent="0.15">
      <c r="B44" s="33" t="s">
        <v>41</v>
      </c>
      <c r="C44" s="34">
        <f t="shared" si="2"/>
        <v>792000.00000000012</v>
      </c>
      <c r="D44" s="34">
        <f>'1_設計労務単価'!D41*2</f>
        <v>49200</v>
      </c>
      <c r="E44" s="34">
        <f>'1_設計労務単価'!E41*8</f>
        <v>194400</v>
      </c>
      <c r="F44" s="34">
        <f t="shared" si="3"/>
        <v>14616</v>
      </c>
      <c r="G44" s="35">
        <f t="shared" si="4"/>
        <v>1050216</v>
      </c>
      <c r="H44" s="34">
        <f t="shared" si="0"/>
        <v>3500</v>
      </c>
      <c r="I44" s="36">
        <f t="shared" si="5"/>
        <v>0</v>
      </c>
      <c r="J44" s="35">
        <f t="shared" si="6"/>
        <v>3500</v>
      </c>
      <c r="L44" s="97">
        <f t="shared" si="1"/>
        <v>860.71999999999957</v>
      </c>
    </row>
    <row r="45" spans="2:12" x14ac:dyDescent="0.15">
      <c r="B45" s="33" t="s">
        <v>42</v>
      </c>
      <c r="C45" s="34">
        <f t="shared" si="2"/>
        <v>792000.00000000012</v>
      </c>
      <c r="D45" s="34">
        <f>'1_設計労務単価'!D42*2</f>
        <v>51600</v>
      </c>
      <c r="E45" s="34">
        <f>'1_設計労務単価'!E42*8</f>
        <v>192000</v>
      </c>
      <c r="F45" s="34">
        <f t="shared" si="3"/>
        <v>14616</v>
      </c>
      <c r="G45" s="35">
        <f t="shared" si="4"/>
        <v>1050216</v>
      </c>
      <c r="H45" s="34">
        <f t="shared" si="0"/>
        <v>3500</v>
      </c>
      <c r="I45" s="36">
        <f t="shared" si="5"/>
        <v>0</v>
      </c>
      <c r="J45" s="35">
        <f t="shared" si="6"/>
        <v>3500</v>
      </c>
      <c r="L45" s="97">
        <f t="shared" si="1"/>
        <v>860.71999999999957</v>
      </c>
    </row>
    <row r="46" spans="2:12" x14ac:dyDescent="0.15">
      <c r="B46" s="33" t="s">
        <v>43</v>
      </c>
      <c r="C46" s="34">
        <f t="shared" si="2"/>
        <v>792000.00000000012</v>
      </c>
      <c r="D46" s="34">
        <f>'1_設計労務単価'!D43*2</f>
        <v>48800</v>
      </c>
      <c r="E46" s="34">
        <f>'1_設計労務単価'!E43*8</f>
        <v>192000</v>
      </c>
      <c r="F46" s="34">
        <f t="shared" si="3"/>
        <v>14448</v>
      </c>
      <c r="G46" s="35">
        <f t="shared" si="4"/>
        <v>1047248.0000000001</v>
      </c>
      <c r="H46" s="34">
        <f t="shared" si="0"/>
        <v>3490</v>
      </c>
      <c r="I46" s="36">
        <f t="shared" si="5"/>
        <v>-90</v>
      </c>
      <c r="J46" s="35">
        <f t="shared" si="6"/>
        <v>3400</v>
      </c>
      <c r="L46" s="97">
        <f t="shared" si="1"/>
        <v>850.82666666666671</v>
      </c>
    </row>
    <row r="47" spans="2:12" x14ac:dyDescent="0.15">
      <c r="B47" s="33" t="s">
        <v>44</v>
      </c>
      <c r="C47" s="34">
        <f t="shared" si="2"/>
        <v>792000.00000000012</v>
      </c>
      <c r="D47" s="34">
        <f>'1_設計労務単価'!D44*2</f>
        <v>52200</v>
      </c>
      <c r="E47" s="34">
        <f>'1_設計労務単価'!E44*8</f>
        <v>199200</v>
      </c>
      <c r="F47" s="34">
        <f t="shared" si="3"/>
        <v>15084</v>
      </c>
      <c r="G47" s="35">
        <f t="shared" si="4"/>
        <v>1058484</v>
      </c>
      <c r="H47" s="34">
        <f t="shared" si="0"/>
        <v>3528</v>
      </c>
      <c r="I47" s="36">
        <f t="shared" si="5"/>
        <v>-28</v>
      </c>
      <c r="J47" s="35">
        <f t="shared" si="6"/>
        <v>3500</v>
      </c>
      <c r="L47" s="97">
        <f t="shared" si="1"/>
        <v>888.27999999999963</v>
      </c>
    </row>
    <row r="48" spans="2:12" x14ac:dyDescent="0.15">
      <c r="B48" s="33" t="s">
        <v>45</v>
      </c>
      <c r="C48" s="34">
        <f t="shared" si="2"/>
        <v>792000.00000000012</v>
      </c>
      <c r="D48" s="34">
        <f>'1_設計労務単価'!D45*2</f>
        <v>49800</v>
      </c>
      <c r="E48" s="34">
        <f>'1_設計労務単価'!E45*8</f>
        <v>200000</v>
      </c>
      <c r="F48" s="34">
        <f t="shared" si="3"/>
        <v>14988</v>
      </c>
      <c r="G48" s="35">
        <f t="shared" si="4"/>
        <v>1056788</v>
      </c>
      <c r="H48" s="34">
        <f t="shared" si="0"/>
        <v>3522</v>
      </c>
      <c r="I48" s="36">
        <f t="shared" si="5"/>
        <v>-22</v>
      </c>
      <c r="J48" s="35">
        <f t="shared" si="6"/>
        <v>3500</v>
      </c>
      <c r="L48" s="97">
        <f t="shared" si="1"/>
        <v>882.62666666666632</v>
      </c>
    </row>
    <row r="49" spans="2:12" x14ac:dyDescent="0.15">
      <c r="B49" s="33" t="s">
        <v>46</v>
      </c>
      <c r="C49" s="34">
        <f t="shared" si="2"/>
        <v>792000.00000000012</v>
      </c>
      <c r="D49" s="34">
        <f>'1_設計労務単価'!D46*2</f>
        <v>49000</v>
      </c>
      <c r="E49" s="34">
        <f>'1_設計労務単価'!E46*8</f>
        <v>197600</v>
      </c>
      <c r="F49" s="34">
        <f t="shared" si="3"/>
        <v>14796</v>
      </c>
      <c r="G49" s="35">
        <f t="shared" si="4"/>
        <v>1053396</v>
      </c>
      <c r="H49" s="34">
        <f t="shared" si="0"/>
        <v>3511</v>
      </c>
      <c r="I49" s="36">
        <f t="shared" si="5"/>
        <v>-11</v>
      </c>
      <c r="J49" s="35">
        <f t="shared" si="6"/>
        <v>3500</v>
      </c>
      <c r="L49" s="97">
        <f t="shared" si="1"/>
        <v>871.3199999999996</v>
      </c>
    </row>
    <row r="50" spans="2:12" x14ac:dyDescent="0.15">
      <c r="B50" s="33" t="s">
        <v>47</v>
      </c>
      <c r="C50" s="34">
        <f t="shared" si="2"/>
        <v>792000.00000000012</v>
      </c>
      <c r="D50" s="34">
        <f>'1_設計労務単価'!D47*2</f>
        <v>51000</v>
      </c>
      <c r="E50" s="34">
        <f>'1_設計労務単価'!E47*8</f>
        <v>199200</v>
      </c>
      <c r="F50" s="34">
        <f t="shared" si="3"/>
        <v>15012</v>
      </c>
      <c r="G50" s="35">
        <f t="shared" si="4"/>
        <v>1057212</v>
      </c>
      <c r="H50" s="34">
        <f t="shared" si="0"/>
        <v>3524</v>
      </c>
      <c r="I50" s="36">
        <f t="shared" si="5"/>
        <v>-24</v>
      </c>
      <c r="J50" s="35">
        <f t="shared" si="6"/>
        <v>3500</v>
      </c>
      <c r="L50" s="97">
        <f t="shared" si="1"/>
        <v>884.03999999999962</v>
      </c>
    </row>
    <row r="51" spans="2:12" x14ac:dyDescent="0.15">
      <c r="B51" s="33" t="s">
        <v>48</v>
      </c>
      <c r="C51" s="34">
        <f t="shared" si="2"/>
        <v>792000.00000000012</v>
      </c>
      <c r="D51" s="34">
        <f>'1_設計労務単価'!D48*2</f>
        <v>51600</v>
      </c>
      <c r="E51" s="34">
        <f>'1_設計労務単価'!E48*8</f>
        <v>199200</v>
      </c>
      <c r="F51" s="34">
        <f t="shared" si="3"/>
        <v>15048</v>
      </c>
      <c r="G51" s="35">
        <f t="shared" si="4"/>
        <v>1057848</v>
      </c>
      <c r="H51" s="34">
        <f t="shared" si="0"/>
        <v>3526</v>
      </c>
      <c r="I51" s="36">
        <f t="shared" si="5"/>
        <v>-26</v>
      </c>
      <c r="J51" s="35">
        <f t="shared" si="6"/>
        <v>3500</v>
      </c>
      <c r="L51" s="97">
        <f t="shared" si="1"/>
        <v>886.15999999999963</v>
      </c>
    </row>
    <row r="52" spans="2:12" x14ac:dyDescent="0.15">
      <c r="B52" s="33" t="s">
        <v>49</v>
      </c>
      <c r="C52" s="34">
        <f t="shared" si="2"/>
        <v>792000.00000000012</v>
      </c>
      <c r="D52" s="34">
        <f>'1_設計労務単価'!D49*2</f>
        <v>52200</v>
      </c>
      <c r="E52" s="34">
        <f>'1_設計労務単価'!E49*8</f>
        <v>196000</v>
      </c>
      <c r="F52" s="34">
        <f t="shared" si="3"/>
        <v>14892</v>
      </c>
      <c r="G52" s="35">
        <f t="shared" si="4"/>
        <v>1055092</v>
      </c>
      <c r="H52" s="34">
        <f t="shared" si="0"/>
        <v>3516</v>
      </c>
      <c r="I52" s="36">
        <f t="shared" si="5"/>
        <v>-16</v>
      </c>
      <c r="J52" s="35">
        <f t="shared" si="6"/>
        <v>3500</v>
      </c>
      <c r="L52" s="97">
        <f t="shared" si="1"/>
        <v>876.9733333333329</v>
      </c>
    </row>
    <row r="53" spans="2:12" x14ac:dyDescent="0.15">
      <c r="B53" s="33" t="s">
        <v>50</v>
      </c>
      <c r="C53" s="34">
        <f t="shared" si="2"/>
        <v>792000.00000000012</v>
      </c>
      <c r="D53" s="34">
        <f>'1_設計労務単価'!D50*2</f>
        <v>56600</v>
      </c>
      <c r="E53" s="45">
        <f>'1_設計労務単価'!F50*8</f>
        <v>206400</v>
      </c>
      <c r="F53" s="34">
        <f t="shared" si="3"/>
        <v>15780</v>
      </c>
      <c r="G53" s="35">
        <f t="shared" si="4"/>
        <v>1070780</v>
      </c>
      <c r="H53" s="34">
        <f t="shared" si="0"/>
        <v>3569</v>
      </c>
      <c r="I53" s="36">
        <f t="shared" si="5"/>
        <v>-69</v>
      </c>
      <c r="J53" s="35">
        <f t="shared" si="6"/>
        <v>3500</v>
      </c>
      <c r="L53" s="97">
        <f t="shared" si="1"/>
        <v>929.26666666666631</v>
      </c>
    </row>
    <row r="54" spans="2:12" x14ac:dyDescent="0.15">
      <c r="B54" s="33" t="s">
        <v>51</v>
      </c>
      <c r="C54" s="34">
        <f t="shared" si="2"/>
        <v>792000.00000000012</v>
      </c>
      <c r="D54" s="34">
        <f>'1_設計労務単価'!D51*2</f>
        <v>54600</v>
      </c>
      <c r="E54" s="34">
        <f>'1_設計労務単価'!E51*8</f>
        <v>260000</v>
      </c>
      <c r="F54" s="34">
        <f t="shared" si="3"/>
        <v>18876</v>
      </c>
      <c r="G54" s="35">
        <f t="shared" si="4"/>
        <v>1125476</v>
      </c>
      <c r="H54" s="34">
        <f t="shared" si="0"/>
        <v>3751</v>
      </c>
      <c r="I54" s="36">
        <f t="shared" si="5"/>
        <v>-51</v>
      </c>
      <c r="J54" s="35">
        <f t="shared" si="6"/>
        <v>3700</v>
      </c>
      <c r="L54" s="97">
        <f t="shared" si="1"/>
        <v>1111.5866666666664</v>
      </c>
    </row>
    <row r="55" spans="2:12" s="42" customFormat="1" x14ac:dyDescent="0.15">
      <c r="B55" s="134" t="s">
        <v>100</v>
      </c>
      <c r="C55" s="135"/>
      <c r="D55" s="135"/>
      <c r="E55" s="135"/>
      <c r="F55" s="135"/>
      <c r="G55" s="135"/>
      <c r="H55" s="41">
        <f t="shared" ref="H55" si="7">AVERAGE(H8:H54)</f>
        <v>3581.0425531914893</v>
      </c>
      <c r="I55" s="41"/>
      <c r="J55" s="41"/>
      <c r="L55" s="41">
        <f t="shared" ref="L55" si="8">AVERAGE(L8:L54)</f>
        <v>941.55063829787196</v>
      </c>
    </row>
    <row r="56" spans="2:12" x14ac:dyDescent="0.15">
      <c r="H56" s="106"/>
    </row>
  </sheetData>
  <mergeCells count="8">
    <mergeCell ref="J5:J6"/>
    <mergeCell ref="B55:G55"/>
    <mergeCell ref="B5:B6"/>
    <mergeCell ref="C5:C6"/>
    <mergeCell ref="D5:E5"/>
    <mergeCell ref="G5:G6"/>
    <mergeCell ref="H5:H6"/>
    <mergeCell ref="I5:I6"/>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0_資料説明</vt:lpstr>
      <vt:lpstr>1_設計労務単価</vt:lpstr>
      <vt:lpstr>2_試算結果まとめ</vt:lpstr>
      <vt:lpstr>3_CS1_試算結果</vt:lpstr>
      <vt:lpstr>4_CS2_試算結果</vt:lpstr>
      <vt:lpstr>5_ネオ_試算結果</vt:lpstr>
      <vt:lpstr>6_ビルダー_試算結果</vt:lpstr>
      <vt:lpstr>'0_資料説明'!Print_Area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takahiro taniguchi</cp:lastModifiedBy>
  <cp:lastPrinted>2018-02-20T08:11:35Z</cp:lastPrinted>
  <dcterms:created xsi:type="dcterms:W3CDTF">2013-04-05T07:43:04Z</dcterms:created>
  <dcterms:modified xsi:type="dcterms:W3CDTF">2023-03-31T09:36:38Z</dcterms:modified>
</cp:coreProperties>
</file>